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bna\Documents\CONGRESSO TECNOLOGIA 2024\ANAIS\"/>
    </mc:Choice>
  </mc:AlternateContent>
  <xr:revisionPtr revIDLastSave="0" documentId="8_{7A86C8A4-2286-4C8D-9F3B-A8717DC43365}" xr6:coauthVersionLast="47" xr6:coauthVersionMax="47" xr10:uidLastSave="{00000000-0000-0000-0000-000000000000}"/>
  <bookViews>
    <workbookView xWindow="-24120" yWindow="-3150" windowWidth="24240" windowHeight="13020" xr2:uid="{00000000-000D-0000-FFFF-FFFF00000000}"/>
  </bookViews>
  <sheets>
    <sheet name="Apresentação" sheetId="2" r:id="rId1"/>
    <sheet name="Planilha Exercício Preenchido" sheetId="9" r:id="rId2"/>
    <sheet name="Planilha Exercício Vazio" sheetId="5" r:id="rId3"/>
    <sheet name="QL Benchmark Fábrica Grande" sheetId="3" r:id="rId4"/>
  </sheets>
  <definedNames>
    <definedName name="_xlchart.v1.0" hidden="1">'Planilha Exercício Preenchido'!$L$4:$L$9</definedName>
    <definedName name="_xlchart.v1.1" hidden="1">'Planilha Exercício Preenchido'!$M$3</definedName>
    <definedName name="_xlchart.v1.2" hidden="1">'Planilha Exercício Preenchido'!$M$4:$M$9</definedName>
    <definedName name="_xlchart.v1.3" hidden="1">'Planilha Exercício Preenchido'!$N$3</definedName>
    <definedName name="_xlchart.v1.4" hidden="1">'Planilha Exercício Preenchido'!$N$4:$N$9</definedName>
    <definedName name="_xlchart.v1.5" hidden="1">'Planilha Exercício Vazio'!$L$4:$L$9</definedName>
    <definedName name="_xlchart.v1.6" hidden="1">'Planilha Exercício Vazio'!$M$3</definedName>
    <definedName name="_xlchart.v1.7" hidden="1">'Planilha Exercício Vazio'!$M$4:$M$9</definedName>
    <definedName name="_xlchart.v1.8" hidden="1">'Planilha Exercício Vazio'!$N$3</definedName>
    <definedName name="_xlchart.v1.9" hidden="1">'Planilha Exercício Vazio'!$N$4:$N$9</definedName>
    <definedName name="_xlnm.Print_Area" localSheetId="1">'Planilha Exercício Preenchido'!$B$2:$J$41</definedName>
    <definedName name="_xlnm.Print_Area" localSheetId="2">'Planilha Exercício Vazio'!$B$2:$J$41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9" l="1"/>
  <c r="I33" i="9" s="1"/>
  <c r="G32" i="9"/>
  <c r="I32" i="9" s="1"/>
  <c r="D32" i="9"/>
  <c r="D31" i="9"/>
  <c r="G31" i="9" s="1"/>
  <c r="I31" i="9" s="1"/>
  <c r="G27" i="9"/>
  <c r="E23" i="9"/>
  <c r="G23" i="9" s="1"/>
  <c r="I23" i="9" s="1"/>
  <c r="D22" i="9"/>
  <c r="E22" i="9" s="1"/>
  <c r="G22" i="9" s="1"/>
  <c r="E21" i="9"/>
  <c r="G21" i="9" s="1"/>
  <c r="E18" i="9"/>
  <c r="G18" i="9" s="1"/>
  <c r="I18" i="9" s="1"/>
  <c r="D18" i="9"/>
  <c r="E17" i="9"/>
  <c r="G17" i="9" s="1"/>
  <c r="I17" i="9" s="1"/>
  <c r="G16" i="9"/>
  <c r="I16" i="9" s="1"/>
  <c r="G13" i="9"/>
  <c r="I13" i="9" s="1"/>
  <c r="I12" i="9"/>
  <c r="Q5" i="9" s="1"/>
  <c r="I11" i="9"/>
  <c r="D8" i="9"/>
  <c r="C8" i="9"/>
  <c r="O7" i="9"/>
  <c r="G7" i="9"/>
  <c r="I7" i="9" s="1"/>
  <c r="AC6" i="9"/>
  <c r="I6" i="9"/>
  <c r="G6" i="9"/>
  <c r="G8" i="9" s="1"/>
  <c r="C6" i="9"/>
  <c r="O5" i="9"/>
  <c r="G24" i="9" l="1"/>
  <c r="I21" i="9"/>
  <c r="I22" i="9"/>
  <c r="G28" i="9"/>
  <c r="M5" i="9"/>
  <c r="I27" i="9"/>
  <c r="O6" i="9"/>
  <c r="O8" i="9"/>
  <c r="M8" i="9"/>
  <c r="Q4" i="9"/>
  <c r="Q6" i="9"/>
  <c r="Q8" i="9"/>
  <c r="M6" i="9"/>
  <c r="M9" i="9"/>
  <c r="O9" i="9"/>
  <c r="G35" i="9"/>
  <c r="O4" i="9"/>
  <c r="I8" i="9"/>
  <c r="E22" i="5"/>
  <c r="G22" i="5" s="1"/>
  <c r="E23" i="5"/>
  <c r="E21" i="5"/>
  <c r="I35" i="9" l="1"/>
  <c r="AC7" i="9"/>
  <c r="P6" i="9"/>
  <c r="AC5" i="9"/>
  <c r="G26" i="9"/>
  <c r="I26" i="9" s="1"/>
  <c r="G37" i="9"/>
  <c r="I37" i="9" s="1"/>
  <c r="I28" i="9"/>
  <c r="U9" i="9"/>
  <c r="M7" i="9"/>
  <c r="G42" i="9"/>
  <c r="I24" i="9"/>
  <c r="M4" i="9"/>
  <c r="U5" i="9"/>
  <c r="U4" i="9"/>
  <c r="U7" i="9"/>
  <c r="AC4" i="9"/>
  <c r="P4" i="9"/>
  <c r="O10" i="9"/>
  <c r="P8" i="9" s="1"/>
  <c r="M8" i="5"/>
  <c r="U4" i="5" s="1"/>
  <c r="G21" i="5"/>
  <c r="I11" i="5"/>
  <c r="O5" i="5" s="1"/>
  <c r="G33" i="5"/>
  <c r="I33" i="5" s="1"/>
  <c r="O9" i="5" s="1"/>
  <c r="G32" i="5"/>
  <c r="I32" i="5" s="1"/>
  <c r="G31" i="5"/>
  <c r="I31" i="5" s="1"/>
  <c r="O8" i="5" s="1"/>
  <c r="G23" i="5"/>
  <c r="I23" i="5" s="1"/>
  <c r="I22" i="5"/>
  <c r="M7" i="5" s="1"/>
  <c r="E18" i="5"/>
  <c r="D18" i="5"/>
  <c r="E17" i="5"/>
  <c r="G17" i="5" s="1"/>
  <c r="I17" i="5" s="1"/>
  <c r="G16" i="5"/>
  <c r="I16" i="5" s="1"/>
  <c r="O6" i="5" s="1"/>
  <c r="G13" i="5"/>
  <c r="I13" i="5" s="1"/>
  <c r="I12" i="5"/>
  <c r="Q5" i="5" s="1"/>
  <c r="D8" i="5"/>
  <c r="C8" i="5" s="1"/>
  <c r="O7" i="5"/>
  <c r="G7" i="5"/>
  <c r="G6" i="5"/>
  <c r="C6" i="5"/>
  <c r="M9" i="5" l="1"/>
  <c r="U9" i="5" s="1"/>
  <c r="V7" i="9"/>
  <c r="AC8" i="9"/>
  <c r="AD4" i="9"/>
  <c r="AE4" i="9" s="1"/>
  <c r="N4" i="9"/>
  <c r="M10" i="9"/>
  <c r="U6" i="9"/>
  <c r="V6" i="9" s="1"/>
  <c r="V9" i="9"/>
  <c r="N7" i="9"/>
  <c r="U8" i="9"/>
  <c r="V8" i="9" s="1"/>
  <c r="G39" i="9"/>
  <c r="I39" i="9" s="1"/>
  <c r="Q7" i="9"/>
  <c r="V4" i="9"/>
  <c r="W4" i="9" s="1"/>
  <c r="P5" i="9"/>
  <c r="P10" i="9" s="1"/>
  <c r="P7" i="9"/>
  <c r="V5" i="9"/>
  <c r="P9" i="9"/>
  <c r="I7" i="5"/>
  <c r="G28" i="5"/>
  <c r="G27" i="5"/>
  <c r="G18" i="5"/>
  <c r="I18" i="5" s="1"/>
  <c r="M6" i="5" s="1"/>
  <c r="G24" i="5"/>
  <c r="I21" i="5"/>
  <c r="AC5" i="5"/>
  <c r="Q6" i="5"/>
  <c r="Q8" i="5"/>
  <c r="M5" i="5"/>
  <c r="U7" i="5" s="1"/>
  <c r="I6" i="5"/>
  <c r="O4" i="5" s="1"/>
  <c r="O10" i="5" s="1"/>
  <c r="Q4" i="5"/>
  <c r="G8" i="5"/>
  <c r="J11" i="9" l="1"/>
  <c r="J39" i="9"/>
  <c r="J13" i="9"/>
  <c r="J31" i="9"/>
  <c r="J32" i="9"/>
  <c r="J7" i="9"/>
  <c r="J18" i="9"/>
  <c r="J16" i="9"/>
  <c r="J17" i="9"/>
  <c r="J33" i="9"/>
  <c r="J23" i="9"/>
  <c r="J12" i="9"/>
  <c r="J6" i="9"/>
  <c r="J21" i="9"/>
  <c r="J27" i="9"/>
  <c r="J22" i="9"/>
  <c r="J8" i="9"/>
  <c r="AD8" i="9"/>
  <c r="AE8" i="9" s="1"/>
  <c r="AD6" i="9"/>
  <c r="J28" i="9"/>
  <c r="U10" i="9"/>
  <c r="V10" i="9" s="1"/>
  <c r="W10" i="9" s="1"/>
  <c r="J37" i="9"/>
  <c r="W5" i="9"/>
  <c r="W6" i="9" s="1"/>
  <c r="W7" i="9" s="1"/>
  <c r="W8" i="9" s="1"/>
  <c r="W9" i="9" s="1"/>
  <c r="J26" i="9"/>
  <c r="J24" i="9"/>
  <c r="AD5" i="9"/>
  <c r="AE5" i="9" s="1"/>
  <c r="AE6" i="9" s="1"/>
  <c r="AE7" i="9" s="1"/>
  <c r="J35" i="9"/>
  <c r="Q10" i="9"/>
  <c r="N8" i="9"/>
  <c r="N6" i="9"/>
  <c r="N9" i="9"/>
  <c r="N5" i="9"/>
  <c r="N10" i="9" s="1"/>
  <c r="AD7" i="9"/>
  <c r="I27" i="5"/>
  <c r="P7" i="5"/>
  <c r="P9" i="5"/>
  <c r="G35" i="5"/>
  <c r="I35" i="5" s="1"/>
  <c r="G26" i="5"/>
  <c r="P4" i="5"/>
  <c r="P6" i="5"/>
  <c r="P5" i="5"/>
  <c r="P8" i="5"/>
  <c r="U5" i="5"/>
  <c r="G42" i="5"/>
  <c r="AC7" i="5"/>
  <c r="AC6" i="5"/>
  <c r="I24" i="5"/>
  <c r="I8" i="5"/>
  <c r="R10" i="9" l="1"/>
  <c r="R9" i="9"/>
  <c r="R5" i="9"/>
  <c r="R6" i="9"/>
  <c r="R4" i="9"/>
  <c r="R8" i="9"/>
  <c r="R7" i="9"/>
  <c r="P10" i="5"/>
  <c r="I28" i="5"/>
  <c r="G37" i="5"/>
  <c r="I26" i="5"/>
  <c r="AC4" i="5"/>
  <c r="M4" i="5"/>
  <c r="U6" i="5" s="1"/>
  <c r="Q7" i="5"/>
  <c r="Q10" i="5" s="1"/>
  <c r="R6" i="5" s="1"/>
  <c r="R5" i="5" l="1"/>
  <c r="R9" i="5"/>
  <c r="R8" i="5"/>
  <c r="R10" i="5"/>
  <c r="U8" i="5"/>
  <c r="M10" i="5"/>
  <c r="R4" i="5"/>
  <c r="R7" i="5"/>
  <c r="I37" i="5"/>
  <c r="G39" i="5"/>
  <c r="I39" i="5" s="1"/>
  <c r="J26" i="5" s="1"/>
  <c r="AC8" i="5"/>
  <c r="AD4" i="5" s="1"/>
  <c r="AE4" i="5" s="1"/>
  <c r="N6" i="5" l="1"/>
  <c r="V7" i="5"/>
  <c r="V5" i="5"/>
  <c r="V9" i="5"/>
  <c r="V4" i="5"/>
  <c r="V6" i="5"/>
  <c r="N5" i="5"/>
  <c r="N7" i="5"/>
  <c r="N8" i="5"/>
  <c r="N9" i="5"/>
  <c r="N4" i="5"/>
  <c r="U10" i="5"/>
  <c r="V10" i="5" s="1"/>
  <c r="V8" i="5"/>
  <c r="J37" i="5"/>
  <c r="J39" i="5"/>
  <c r="J12" i="5"/>
  <c r="J32" i="5"/>
  <c r="J23" i="5"/>
  <c r="J16" i="5"/>
  <c r="J17" i="5"/>
  <c r="J18" i="5"/>
  <c r="J13" i="5"/>
  <c r="J31" i="5"/>
  <c r="J33" i="5"/>
  <c r="J7" i="5"/>
  <c r="J22" i="5"/>
  <c r="J11" i="5"/>
  <c r="J21" i="5"/>
  <c r="J6" i="5"/>
  <c r="J27" i="5"/>
  <c r="J28" i="5"/>
  <c r="J35" i="5"/>
  <c r="J8" i="5"/>
  <c r="J24" i="5"/>
  <c r="AD8" i="5"/>
  <c r="AE8" i="5" s="1"/>
  <c r="AD5" i="5"/>
  <c r="AE5" i="5" s="1"/>
  <c r="AD6" i="5"/>
  <c r="AD7" i="5"/>
  <c r="N10" i="5" l="1"/>
  <c r="W10" i="5"/>
  <c r="AE6" i="5"/>
  <c r="AE7" i="5" s="1"/>
  <c r="W4" i="5"/>
  <c r="W5" i="5" s="1"/>
  <c r="W6" i="5" s="1"/>
  <c r="W7" i="5" s="1"/>
  <c r="W8" i="5" s="1"/>
  <c r="W9" i="5" s="1"/>
  <c r="B31" i="2" l="1"/>
  <c r="B32" i="2" s="1"/>
  <c r="C13" i="3" l="1"/>
  <c r="C15" i="3" s="1"/>
</calcChain>
</file>

<file path=xl/sharedStrings.xml><?xml version="1.0" encoding="utf-8"?>
<sst xmlns="http://schemas.openxmlformats.org/spreadsheetml/2006/main" count="233" uniqueCount="120">
  <si>
    <t>Ton/mês -&gt;</t>
  </si>
  <si>
    <t>CENTROS de CUSTOS</t>
  </si>
  <si>
    <t>Preencher as células amarelas</t>
  </si>
  <si>
    <t>Variáveis de Produção</t>
  </si>
  <si>
    <t>Custo Mensal</t>
  </si>
  <si>
    <t>Custo/tonelada (R$)</t>
  </si>
  <si>
    <t>Participação</t>
  </si>
  <si>
    <t>Custos m-d-0</t>
  </si>
  <si>
    <t>Ton/hom</t>
  </si>
  <si>
    <t>Nº Pessoas</t>
  </si>
  <si>
    <t>Sal médio c/enc</t>
  </si>
  <si>
    <t>MDO Farelada</t>
  </si>
  <si>
    <t>MDO Peletizada</t>
  </si>
  <si>
    <t>TT m-d-o</t>
  </si>
  <si>
    <t>Custos Despesas Operacionais</t>
  </si>
  <si>
    <t>Custo mensal</t>
  </si>
  <si>
    <t>TT Operacionais</t>
  </si>
  <si>
    <t>Farelada</t>
  </si>
  <si>
    <t>Peletizada</t>
  </si>
  <si>
    <t>Total despesas operacionais</t>
  </si>
  <si>
    <t xml:space="preserve">Total </t>
  </si>
  <si>
    <t>Custos de Energia</t>
  </si>
  <si>
    <t>KWh/ton</t>
  </si>
  <si>
    <t>Custo KW</t>
  </si>
  <si>
    <t>Energia Elétrica</t>
  </si>
  <si>
    <t>Total Energia Elétrica</t>
  </si>
  <si>
    <t>Total</t>
  </si>
  <si>
    <t>Custos Vapor *</t>
  </si>
  <si>
    <t>Lenha</t>
  </si>
  <si>
    <t>Total Vapor</t>
  </si>
  <si>
    <t>TT Farelada</t>
  </si>
  <si>
    <t>TT Peletizada</t>
  </si>
  <si>
    <t xml:space="preserve"> Custos Gerenciados Indiretamente</t>
  </si>
  <si>
    <t>Custo Depreciação</t>
  </si>
  <si>
    <t>Custo Rateios</t>
  </si>
  <si>
    <t>Valor total</t>
  </si>
  <si>
    <t xml:space="preserve">Reais por Tonelada Farelada </t>
  </si>
  <si>
    <t>Reais por Tonelada Farelada + Peletizada</t>
  </si>
  <si>
    <t>CUSTO  REFERENCIAL  PARA  PRODUÇÃO  DE  RAÇÃO</t>
  </si>
  <si>
    <t>Objetivo</t>
  </si>
  <si>
    <t>Tarefa</t>
  </si>
  <si>
    <t>Distribuição Quadro Funcionário Benchmark Brasil - Fábrica de +- 50.000 ton/mês</t>
  </si>
  <si>
    <t>Item</t>
  </si>
  <si>
    <t>Setor</t>
  </si>
  <si>
    <t>Funções</t>
  </si>
  <si>
    <t>Observação</t>
  </si>
  <si>
    <t>Escritório</t>
  </si>
  <si>
    <t>2 balanceiros, 1 descarga MPs e 2 programadores entrega ração</t>
  </si>
  <si>
    <t>Um destes ocupa função de  supervisor administrativo</t>
  </si>
  <si>
    <t>Laboratório</t>
  </si>
  <si>
    <t>2 amostradores e analistas e um controle de processos</t>
  </si>
  <si>
    <t>Um destes ocupa função de  supervisor Laboratório</t>
  </si>
  <si>
    <t>Gerente e supervisores</t>
  </si>
  <si>
    <t>Supervisor T1, 1 supervisor T2 e Gerente</t>
  </si>
  <si>
    <t>Manutenção</t>
  </si>
  <si>
    <t>3 mecânicos, 1 eletrecista e 1 mecatrônico</t>
  </si>
  <si>
    <t>Um destes ocupa função de  supervisor manutenção</t>
  </si>
  <si>
    <t>Recepção MP granel</t>
  </si>
  <si>
    <t>Um operador de tombador e outro limpeza e operador</t>
  </si>
  <si>
    <t>Um destes ocupa função de  encarregado setor</t>
  </si>
  <si>
    <t>Recepção MP ensacada</t>
  </si>
  <si>
    <t>Com empinhadeira e um abastece silos de dosagem</t>
  </si>
  <si>
    <t>Painel/prensa</t>
  </si>
  <si>
    <t>3 em horarios diferentes durante o dia e 2 no turno da noite</t>
  </si>
  <si>
    <t>Um destes ocupa função de  encarregado turno noite</t>
  </si>
  <si>
    <t>Caldeira</t>
  </si>
  <si>
    <t>Operadores</t>
  </si>
  <si>
    <t>Janta a noite tirada por um operador painel</t>
  </si>
  <si>
    <t>Limpeza e café</t>
  </si>
  <si>
    <t>Total sem guardas</t>
  </si>
  <si>
    <t>Ton/homem_mês</t>
  </si>
  <si>
    <t>BPF (Brute Petroleum Fuel)</t>
  </si>
  <si>
    <t>Total dos Custos Gerenciados Far + Pel</t>
  </si>
  <si>
    <t>EXERCÍCIOS CUSTOS - CURSO AGROPEC - GERENCIAMENTO DA FÁBRICA DE RAÇÕES 2019</t>
  </si>
  <si>
    <t>1. Preencha as células em amarelo</t>
  </si>
  <si>
    <r>
      <t>2. Inserir capacidade produtiva no campo "</t>
    </r>
    <r>
      <rPr>
        <b/>
        <sz val="12"/>
        <color indexed="8"/>
        <rFont val="Calibri"/>
        <family val="2"/>
      </rPr>
      <t>Ton/mês</t>
    </r>
    <r>
      <rPr>
        <sz val="12"/>
        <color indexed="8"/>
        <rFont val="Calibri"/>
        <family val="2"/>
      </rPr>
      <t>" para iniciar o exercício.</t>
    </r>
  </si>
  <si>
    <t>Condições da Fábrica: Premissas e funcionamento da Planilha</t>
  </si>
  <si>
    <t>3. Considerar capacidade de armazenagem de grãos= 10 dias de consumo</t>
  </si>
  <si>
    <t>4. Capacidade de armazenagem de materias prima= uma semana de consumo</t>
  </si>
  <si>
    <t>5. 2 turnos de trabalho produção e expedição: definir turnos</t>
  </si>
  <si>
    <t>6. Descarga: 1 turno</t>
  </si>
  <si>
    <t>7. Formulação básica: milho, soja, FOA, micros</t>
  </si>
  <si>
    <t xml:space="preserve">9. Capacidade dos silos de expedição: um dia. </t>
  </si>
  <si>
    <t xml:space="preserve">8. Uma espécie somente - Espécies: frango ou suino corte. (Pode ser outras configurações se for do interesse. Porém considerar que ração comercial ou fábrica com muitas formulações aumentam os custos por que tem mais setups = &lt; IGP) </t>
  </si>
  <si>
    <t>10. Grau de automação mínima: dosagem, mistura e peletização</t>
  </si>
  <si>
    <t>Cronograma - tempos para o exercícios</t>
  </si>
  <si>
    <t>1. Apresentação/paletras sobre custos</t>
  </si>
  <si>
    <t>Tempos (seg)</t>
  </si>
  <si>
    <t>2. Apresentação inicial di exercício</t>
  </si>
  <si>
    <t>3. Trabalhos em grupos para debater e preencher a planilha</t>
  </si>
  <si>
    <t>4. Apresentação dos resultados por cada grupo (dependendo do nº de grupos precisa mais = +- 15 minutos por grupo)</t>
  </si>
  <si>
    <t>5. Debate final sobre dúvidas, sugestões, ...</t>
  </si>
  <si>
    <t>Minutos Totais</t>
  </si>
  <si>
    <t>Tempo em horas</t>
  </si>
  <si>
    <t>A partir da planilha básica, preencher por grupo, serão definidos alguns critérios de produtividade  e custos.</t>
  </si>
  <si>
    <t>Cada Grupo elege um Coordenador da Mesa e um do cronomêtro, que gerencia a  apresentação resultado do grupo.</t>
  </si>
  <si>
    <t>LEVANTAR DE FORMA RESUMIDA E RÁPIDA O CUSTO APROXIMADO DE UMA FÁBRICA. ISSO PERMITE COMPARAR O CUSTO DA CONTABILIDADE E TAMBÉM TER UMA ESTRUTURA QUE PERMITE VER OS CUSTOS POR ÁREA E TER UM ABC.</t>
  </si>
  <si>
    <t>Observações</t>
  </si>
  <si>
    <t>Desp Oper</t>
  </si>
  <si>
    <t>MDO</t>
  </si>
  <si>
    <t>Vapor</t>
  </si>
  <si>
    <t>Rateios</t>
  </si>
  <si>
    <t>Total R$/ton</t>
  </si>
  <si>
    <t>%</t>
  </si>
  <si>
    <t>RESUMO CUSTOS E BARETO</t>
  </si>
  <si>
    <t>RESUMO CUSTOS GERAL PARETO</t>
  </si>
  <si>
    <t>Desp Operacionais</t>
  </si>
  <si>
    <t>Acumulado</t>
  </si>
  <si>
    <t>Despesa</t>
  </si>
  <si>
    <t>R$/Ton</t>
  </si>
  <si>
    <t>RESUMO CUSTOS FARELADA PARETO</t>
  </si>
  <si>
    <t>2 Prensas de 40 t/h cada</t>
  </si>
  <si>
    <t>Reais por tonelada Peletizada</t>
  </si>
  <si>
    <t>Deprecição</t>
  </si>
  <si>
    <t>Depreciação</t>
  </si>
  <si>
    <t>Cavaco</t>
  </si>
  <si>
    <t>$</t>
  </si>
  <si>
    <t>Preço CavacoR$</t>
  </si>
  <si>
    <t>Cons cavaco</t>
  </si>
  <si>
    <t>PLANILHA SIMULAÇÃO DE CUSTO DE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</si>
</sst>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8"/>
      <color indexed="60"/>
      <name val="Calibri"/>
      <family val="2"/>
    </font>
    <font>
      <b/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4" fontId="0" fillId="0" borderId="5" xfId="0" applyNumberFormat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4" fontId="0" fillId="5" borderId="5" xfId="0" applyNumberFormat="1" applyFill="1" applyBorder="1" applyAlignment="1">
      <alignment horizontal="center"/>
    </xf>
    <xf numFmtId="0" fontId="0" fillId="7" borderId="5" xfId="0" applyFill="1" applyBorder="1"/>
    <xf numFmtId="4" fontId="0" fillId="7" borderId="5" xfId="0" applyNumberFormat="1" applyFill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4" fontId="0" fillId="7" borderId="2" xfId="0" applyNumberFormat="1" applyFill="1" applyBorder="1" applyAlignment="1">
      <alignment horizontal="center"/>
    </xf>
    <xf numFmtId="4" fontId="0" fillId="7" borderId="4" xfId="0" applyNumberFormat="1" applyFill="1" applyBorder="1" applyAlignment="1">
      <alignment horizontal="center"/>
    </xf>
    <xf numFmtId="4" fontId="0" fillId="7" borderId="5" xfId="0" applyNumberFormat="1" applyFill="1" applyBorder="1"/>
    <xf numFmtId="2" fontId="0" fillId="7" borderId="2" xfId="0" applyNumberFormat="1" applyFill="1" applyBorder="1" applyAlignment="1">
      <alignment horizontal="center"/>
    </xf>
    <xf numFmtId="4" fontId="0" fillId="0" borderId="5" xfId="0" applyNumberFormat="1" applyBorder="1"/>
    <xf numFmtId="4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4" fontId="0" fillId="6" borderId="0" xfId="0" applyNumberFormat="1" applyFill="1"/>
    <xf numFmtId="4" fontId="0" fillId="6" borderId="5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" fontId="5" fillId="6" borderId="2" xfId="2" applyNumberFormat="1" applyFont="1" applyFill="1" applyBorder="1" applyAlignment="1">
      <alignment horizontal="center"/>
    </xf>
    <xf numFmtId="4" fontId="0" fillId="6" borderId="0" xfId="0" applyNumberFormat="1" applyFill="1" applyAlignment="1">
      <alignment horizontal="center"/>
    </xf>
    <xf numFmtId="10" fontId="5" fillId="6" borderId="5" xfId="3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8" borderId="5" xfId="0" applyFill="1" applyBorder="1" applyAlignment="1">
      <alignment horizontal="center"/>
    </xf>
    <xf numFmtId="4" fontId="0" fillId="8" borderId="5" xfId="0" applyNumberFormat="1" applyFill="1" applyBorder="1"/>
    <xf numFmtId="4" fontId="0" fillId="8" borderId="5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5" fillId="8" borderId="5" xfId="3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9" borderId="5" xfId="0" applyFont="1" applyFill="1" applyBorder="1"/>
    <xf numFmtId="4" fontId="0" fillId="9" borderId="5" xfId="0" applyNumberFormat="1" applyFill="1" applyBorder="1"/>
    <xf numFmtId="4" fontId="0" fillId="9" borderId="1" xfId="0" applyNumberFormat="1" applyFill="1" applyBorder="1"/>
    <xf numFmtId="4" fontId="0" fillId="9" borderId="7" xfId="0" applyNumberFormat="1" applyFill="1" applyBorder="1"/>
    <xf numFmtId="4" fontId="0" fillId="9" borderId="2" xfId="0" applyNumberFormat="1" applyFill="1" applyBorder="1" applyAlignment="1">
      <alignment horizontal="center"/>
    </xf>
    <xf numFmtId="4" fontId="0" fillId="9" borderId="7" xfId="0" applyNumberForma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4" fontId="0" fillId="0" borderId="1" xfId="0" applyNumberFormat="1" applyBorder="1"/>
    <xf numFmtId="4" fontId="0" fillId="0" borderId="7" xfId="0" applyNumberFormat="1" applyBorder="1"/>
    <xf numFmtId="4" fontId="0" fillId="0" borderId="7" xfId="0" applyNumberFormat="1" applyBorder="1" applyAlignment="1">
      <alignment horizontal="center"/>
    </xf>
    <xf numFmtId="10" fontId="4" fillId="0" borderId="5" xfId="3" applyNumberFormat="1" applyFont="1" applyBorder="1" applyAlignment="1">
      <alignment horizontal="center"/>
    </xf>
    <xf numFmtId="0" fontId="0" fillId="10" borderId="5" xfId="0" applyFill="1" applyBorder="1"/>
    <xf numFmtId="2" fontId="0" fillId="10" borderId="5" xfId="0" applyNumberFormat="1" applyFill="1" applyBorder="1"/>
    <xf numFmtId="0" fontId="0" fillId="10" borderId="1" xfId="0" applyFill="1" applyBorder="1"/>
    <xf numFmtId="0" fontId="0" fillId="10" borderId="7" xfId="0" applyFill="1" applyBorder="1"/>
    <xf numFmtId="43" fontId="5" fillId="10" borderId="2" xfId="1" applyFon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10" fontId="0" fillId="10" borderId="5" xfId="0" applyNumberFormat="1" applyFill="1" applyBorder="1" applyAlignment="1">
      <alignment horizontal="center"/>
    </xf>
    <xf numFmtId="0" fontId="7" fillId="0" borderId="11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19" xfId="0" applyFont="1" applyBorder="1"/>
    <xf numFmtId="0" fontId="7" fillId="0" borderId="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23" xfId="0" applyFont="1" applyBorder="1"/>
    <xf numFmtId="1" fontId="7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11" borderId="5" xfId="0" applyFill="1" applyBorder="1"/>
    <xf numFmtId="4" fontId="0" fillId="11" borderId="5" xfId="0" applyNumberFormat="1" applyFill="1" applyBorder="1"/>
    <xf numFmtId="4" fontId="0" fillId="11" borderId="5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4" fontId="5" fillId="11" borderId="2" xfId="2" applyNumberFormat="1" applyFont="1" applyFill="1" applyBorder="1" applyAlignment="1">
      <alignment horizontal="center"/>
    </xf>
    <xf numFmtId="2" fontId="0" fillId="11" borderId="7" xfId="0" applyNumberFormat="1" applyFill="1" applyBorder="1" applyAlignment="1">
      <alignment horizontal="center"/>
    </xf>
    <xf numFmtId="10" fontId="5" fillId="11" borderId="5" xfId="3" applyNumberFormat="1" applyFont="1" applyFill="1" applyBorder="1" applyAlignment="1">
      <alignment horizontal="center"/>
    </xf>
    <xf numFmtId="0" fontId="0" fillId="12" borderId="5" xfId="0" applyFill="1" applyBorder="1"/>
    <xf numFmtId="4" fontId="0" fillId="12" borderId="5" xfId="0" applyNumberFormat="1" applyFill="1" applyBorder="1"/>
    <xf numFmtId="4" fontId="0" fillId="12" borderId="5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4" fontId="5" fillId="12" borderId="2" xfId="2" applyNumberFormat="1" applyFont="1" applyFill="1" applyBorder="1" applyAlignment="1">
      <alignment horizontal="center"/>
    </xf>
    <xf numFmtId="2" fontId="0" fillId="12" borderId="7" xfId="0" applyNumberFormat="1" applyFill="1" applyBorder="1" applyAlignment="1">
      <alignment horizontal="center"/>
    </xf>
    <xf numFmtId="10" fontId="5" fillId="12" borderId="5" xfId="3" applyNumberFormat="1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2" fillId="0" borderId="5" xfId="0" applyFont="1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8" fillId="0" borderId="5" xfId="0" applyFont="1" applyBorder="1"/>
    <xf numFmtId="0" fontId="0" fillId="0" borderId="5" xfId="0" applyBorder="1" applyAlignment="1">
      <alignment horizontal="right"/>
    </xf>
    <xf numFmtId="2" fontId="0" fillId="0" borderId="5" xfId="0" applyNumberForma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10" fontId="0" fillId="0" borderId="5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9" fillId="6" borderId="5" xfId="0" applyFont="1" applyFill="1" applyBorder="1" applyAlignment="1">
      <alignment horizontal="center" vertical="center"/>
    </xf>
    <xf numFmtId="0" fontId="3" fillId="0" borderId="5" xfId="0" applyFont="1" applyBorder="1"/>
    <xf numFmtId="0" fontId="3" fillId="14" borderId="5" xfId="0" applyFont="1" applyFill="1" applyBorder="1"/>
    <xf numFmtId="4" fontId="0" fillId="14" borderId="5" xfId="0" applyNumberFormat="1" applyFill="1" applyBorder="1"/>
    <xf numFmtId="4" fontId="0" fillId="14" borderId="1" xfId="0" applyNumberFormat="1" applyFill="1" applyBorder="1"/>
    <xf numFmtId="4" fontId="0" fillId="14" borderId="7" xfId="0" applyNumberFormat="1" applyFill="1" applyBorder="1"/>
    <xf numFmtId="4" fontId="0" fillId="14" borderId="2" xfId="0" applyNumberFormat="1" applyFill="1" applyBorder="1" applyAlignment="1">
      <alignment horizontal="center"/>
    </xf>
    <xf numFmtId="4" fontId="0" fillId="14" borderId="7" xfId="0" applyNumberFormat="1" applyFill="1" applyBorder="1" applyAlignment="1">
      <alignment horizontal="center"/>
    </xf>
    <xf numFmtId="4" fontId="0" fillId="14" borderId="4" xfId="0" applyNumberFormat="1" applyFill="1" applyBorder="1" applyAlignment="1">
      <alignment horizontal="center"/>
    </xf>
    <xf numFmtId="10" fontId="4" fillId="14" borderId="5" xfId="3" applyNumberFormat="1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CUSTO</a:t>
            </a:r>
            <a:r>
              <a:rPr lang="pt-BR" baseline="0"/>
              <a:t> TOTAL RAÇÃO PELETIZADA - R$/TON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CE-AC44-90A5-4B3C4D6994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CE-AC44-90A5-4B3C4D6994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CE-AC44-90A5-4B3C4D6994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CE-AC44-90A5-4B3C4D6994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CE-AC44-90A5-4B3C4D6994EC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'Planilha Exercício Preenchido'!$L$4:$L$9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Preenchido'!$M$4:$M$9</c:f>
              <c:numCache>
                <c:formatCode>#,##0.00</c:formatCode>
                <c:ptCount val="6"/>
                <c:pt idx="0">
                  <c:v>6.2166666666666668</c:v>
                </c:pt>
                <c:pt idx="1">
                  <c:v>3.0666666666666669</c:v>
                </c:pt>
                <c:pt idx="2">
                  <c:v>9.66</c:v>
                </c:pt>
                <c:pt idx="3">
                  <c:v>3.2602500000000001</c:v>
                </c:pt>
                <c:pt idx="4">
                  <c:v>17.222222222222221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CE-AC44-90A5-4B3C4D6994E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21CE-AC44-90A5-4B3C4D6994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1CE-AC44-90A5-4B3C4D6994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1CE-AC44-90A5-4B3C4D6994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1CE-AC44-90A5-4B3C4D6994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1CE-AC44-90A5-4B3C4D6994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1CE-AC44-90A5-4B3C4D6994EC}"/>
              </c:ext>
            </c:extLst>
          </c:dPt>
          <c:cat>
            <c:strRef>
              <c:f>'Planilha Exercício Preenchido'!$L$4:$L$9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Preenchido'!$N$4:$N$9</c:f>
              <c:numCache>
                <c:formatCode>0.00%</c:formatCode>
                <c:ptCount val="6"/>
                <c:pt idx="0">
                  <c:v>0.15340019973555943</c:v>
                </c:pt>
                <c:pt idx="1">
                  <c:v>7.5671948395021282E-2</c:v>
                </c:pt>
                <c:pt idx="2">
                  <c:v>0.23836663744431702</c:v>
                </c:pt>
                <c:pt idx="3">
                  <c:v>8.0448740137456995E-2</c:v>
                </c:pt>
                <c:pt idx="4">
                  <c:v>0.42496927540682239</c:v>
                </c:pt>
                <c:pt idx="5">
                  <c:v>2.7143198880822852E-2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1CE-AC44-90A5-4B3C4D6994E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1CE-AC44-90A5-4B3C4D6994EC}"/>
              </c:ext>
            </c:extLst>
          </c:dPt>
          <c:cat>
            <c:strRef>
              <c:f>'Planilha Exercício Preenchido'!$L$4:$L$9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1CE-AC44-90A5-4B3C4D6994EC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1CE-AC44-90A5-4B3C4D6994EC}"/>
              </c:ext>
            </c:extLst>
          </c:dPt>
          <c:cat>
            <c:strRef>
              <c:f>'Planilha Exercício Preenchido'!$L$4:$L$9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Preenchido'!$N$3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1CE-AC44-90A5-4B3C4D69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 Farelada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R$/ton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Vazio'!$T$4:$T$9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Vazio'!$AC$4:$AC$8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7-5146-A8B7-4810655E0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9881840"/>
        <c:axId val="-1279879008"/>
      </c:barChart>
      <c:lineChart>
        <c:grouping val="standard"/>
        <c:varyColors val="0"/>
        <c:ser>
          <c:idx val="1"/>
          <c:order val="1"/>
          <c:tx>
            <c:v>Acumulado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Vazio'!$AE$4:$AE$8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7-5146-A8B7-4810655E0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523424"/>
        <c:axId val="1906986448"/>
      </c:line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valAx>
        <c:axId val="19069864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934523424"/>
        <c:crosses val="max"/>
        <c:crossBetween val="between"/>
      </c:valAx>
      <c:catAx>
        <c:axId val="193452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86448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ProduçãoFarelada + Peletizada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'Planilha Exercício Preenchido'!$U$3</c:f>
              <c:strCache>
                <c:ptCount val="1"/>
                <c:pt idx="0">
                  <c:v>R$/Ton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Preenchido'!$T$4:$T$9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Preenchido'!$U$4:$U$9</c:f>
              <c:numCache>
                <c:formatCode>#,##0.00</c:formatCode>
                <c:ptCount val="6"/>
                <c:pt idx="0">
                  <c:v>17.222222222222221</c:v>
                </c:pt>
                <c:pt idx="1">
                  <c:v>9.66</c:v>
                </c:pt>
                <c:pt idx="2">
                  <c:v>6.2166666666666668</c:v>
                </c:pt>
                <c:pt idx="3">
                  <c:v>3.0666666666666669</c:v>
                </c:pt>
                <c:pt idx="4">
                  <c:v>3.2602500000000001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2-AC46-BCEA-D22358642FBC}"/>
            </c:ext>
          </c:extLst>
        </c:ser>
        <c:ser>
          <c:idx val="1"/>
          <c:order val="1"/>
          <c:tx>
            <c:v>Acumulado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Preenchido'!$W$4:$W$9</c:f>
              <c:numCache>
                <c:formatCode>0.00%</c:formatCode>
                <c:ptCount val="6"/>
                <c:pt idx="0">
                  <c:v>0.42496927540682239</c:v>
                </c:pt>
                <c:pt idx="1">
                  <c:v>0.66333591285113935</c:v>
                </c:pt>
                <c:pt idx="2">
                  <c:v>0.81673611258669876</c:v>
                </c:pt>
                <c:pt idx="3">
                  <c:v>0.89240806098171999</c:v>
                </c:pt>
                <c:pt idx="4">
                  <c:v>0.97285680111917694</c:v>
                </c:pt>
                <c:pt idx="5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2-AC46-BCEA-D2235864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79881840"/>
        <c:axId val="-1279879008"/>
      </c:bar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Exercício Preenchido'!$U$3</c:f>
              <c:strCache>
                <c:ptCount val="1"/>
                <c:pt idx="0">
                  <c:v>R$/Ton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Preenchido'!$T$4:$T$9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Preenchido'!$U$4:$U$9</c:f>
              <c:numCache>
                <c:formatCode>#,##0.00</c:formatCode>
                <c:ptCount val="6"/>
                <c:pt idx="0">
                  <c:v>17.222222222222221</c:v>
                </c:pt>
                <c:pt idx="1">
                  <c:v>9.66</c:v>
                </c:pt>
                <c:pt idx="2">
                  <c:v>6.2166666666666668</c:v>
                </c:pt>
                <c:pt idx="3">
                  <c:v>3.0666666666666669</c:v>
                </c:pt>
                <c:pt idx="4">
                  <c:v>3.2602500000000001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C641-B459-D0971E54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9881840"/>
        <c:axId val="-1279879008"/>
      </c:barChart>
      <c:lineChart>
        <c:grouping val="standard"/>
        <c:varyColors val="0"/>
        <c:ser>
          <c:idx val="1"/>
          <c:order val="1"/>
          <c:tx>
            <c:v>Acumulado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Preenchido'!$W$4:$W$9</c:f>
              <c:numCache>
                <c:formatCode>0.00%</c:formatCode>
                <c:ptCount val="6"/>
                <c:pt idx="0">
                  <c:v>0.42496927540682239</c:v>
                </c:pt>
                <c:pt idx="1">
                  <c:v>0.66333591285113935</c:v>
                </c:pt>
                <c:pt idx="2">
                  <c:v>0.81673611258669876</c:v>
                </c:pt>
                <c:pt idx="3">
                  <c:v>0.89240806098171999</c:v>
                </c:pt>
                <c:pt idx="4">
                  <c:v>0.97285680111917694</c:v>
                </c:pt>
                <c:pt idx="5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5-C641-B459-D0971E54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523424"/>
        <c:axId val="1906986448"/>
      </c:line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valAx>
        <c:axId val="19069864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934523424"/>
        <c:crosses val="max"/>
        <c:crossBetween val="between"/>
      </c:valAx>
      <c:catAx>
        <c:axId val="193452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86448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 Farelada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R$/Ton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Preenchido'!$T$4:$T$9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Preenchido'!$AC$4:$AC$8</c:f>
              <c:numCache>
                <c:formatCode>#,##0.00</c:formatCode>
                <c:ptCount val="5"/>
                <c:pt idx="0">
                  <c:v>5.55</c:v>
                </c:pt>
                <c:pt idx="1">
                  <c:v>4.2</c:v>
                </c:pt>
                <c:pt idx="2">
                  <c:v>1.8</c:v>
                </c:pt>
                <c:pt idx="3">
                  <c:v>11.111111111111111</c:v>
                </c:pt>
                <c:pt idx="4">
                  <c:v>22.661111111111111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1-4444-B455-96B56356A237}"/>
            </c:ext>
          </c:extLst>
        </c:ser>
        <c:ser>
          <c:idx val="1"/>
          <c:order val="1"/>
          <c:tx>
            <c:v>Acumulado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Preenchido'!$AE$4:$AE$8</c:f>
              <c:numCache>
                <c:formatCode>0.00%</c:formatCode>
                <c:ptCount val="5"/>
                <c:pt idx="0">
                  <c:v>0.24491296886491787</c:v>
                </c:pt>
                <c:pt idx="1">
                  <c:v>0.43025251287080168</c:v>
                </c:pt>
                <c:pt idx="2">
                  <c:v>0.50968374601618049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1-4444-B455-96B56356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79881840"/>
        <c:axId val="-1279879008"/>
      </c:bar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 Farelada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R$/ton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Preenchido'!$T$4:$T$9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Preenchido'!$AC$4:$AC$8</c:f>
              <c:numCache>
                <c:formatCode>#,##0.00</c:formatCode>
                <c:ptCount val="5"/>
                <c:pt idx="0">
                  <c:v>5.55</c:v>
                </c:pt>
                <c:pt idx="1">
                  <c:v>4.2</c:v>
                </c:pt>
                <c:pt idx="2">
                  <c:v>1.8</c:v>
                </c:pt>
                <c:pt idx="3">
                  <c:v>11.111111111111111</c:v>
                </c:pt>
                <c:pt idx="4">
                  <c:v>22.661111111111111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9-1643-9826-DA654C68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9881840"/>
        <c:axId val="-1279879008"/>
      </c:barChart>
      <c:lineChart>
        <c:grouping val="standard"/>
        <c:varyColors val="0"/>
        <c:ser>
          <c:idx val="1"/>
          <c:order val="1"/>
          <c:tx>
            <c:v>Acumulado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Preenchido'!$AE$4:$AE$8</c:f>
              <c:numCache>
                <c:formatCode>0.00%</c:formatCode>
                <c:ptCount val="5"/>
                <c:pt idx="0">
                  <c:v>0.24491296886491787</c:v>
                </c:pt>
                <c:pt idx="1">
                  <c:v>0.43025251287080168</c:v>
                </c:pt>
                <c:pt idx="2">
                  <c:v>0.50968374601618049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9-1643-9826-DA654C68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523424"/>
        <c:axId val="1906986448"/>
      </c:line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valAx>
        <c:axId val="19069864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934523424"/>
        <c:crosses val="max"/>
        <c:crossBetween val="between"/>
      </c:valAx>
      <c:catAx>
        <c:axId val="193452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86448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CUSTO</a:t>
            </a:r>
            <a:r>
              <a:rPr lang="pt-BR" baseline="0"/>
              <a:t> TOTAL RAÇÃO PELETIZADA - R$/TON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64-144F-968D-5570E059E6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64-144F-968D-5570E059E6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64-144F-968D-5570E059E6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64-144F-968D-5570E059E6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64-144F-968D-5570E059E60D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'Planilha Exercício Vazio'!$L$4:$L$9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Vazio'!$M$4:$M$9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64-144F-968D-5570E059E60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964-144F-968D-5570E059E6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964-144F-968D-5570E059E6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964-144F-968D-5570E059E6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964-144F-968D-5570E059E6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964-144F-968D-5570E059E6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964-144F-968D-5570E059E60D}"/>
              </c:ext>
            </c:extLst>
          </c:dPt>
          <c:cat>
            <c:strRef>
              <c:f>'Planilha Exercício Vazio'!$L$4:$L$9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Vazio'!$N$4:$N$9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964-144F-968D-5570E059E60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964-144F-968D-5570E059E60D}"/>
              </c:ext>
            </c:extLst>
          </c:dPt>
          <c:cat>
            <c:strRef>
              <c:f>'Planilha Exercício Vazio'!$L$4:$L$9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964-144F-968D-5570E059E60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964-144F-968D-5570E059E60D}"/>
              </c:ext>
            </c:extLst>
          </c:dPt>
          <c:cat>
            <c:strRef>
              <c:f>'Planilha Exercício Vazio'!$L$4:$L$9</c:f>
              <c:strCache>
                <c:ptCount val="6"/>
                <c:pt idx="0">
                  <c:v>MDO</c:v>
                </c:pt>
                <c:pt idx="1">
                  <c:v>Desp Oper</c:v>
                </c:pt>
                <c:pt idx="2">
                  <c:v>Energia Elétrica</c:v>
                </c:pt>
                <c:pt idx="3">
                  <c:v>Vapor</c:v>
                </c:pt>
                <c:pt idx="4">
                  <c:v>Deprecição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Vazio'!$N$3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64-144F-968D-5570E059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ProduçãoFarelada + Peletizada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'Planilha Exercício Vazio'!$U$3</c:f>
              <c:strCache>
                <c:ptCount val="1"/>
                <c:pt idx="0">
                  <c:v>R$/Ton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Vazio'!$T$4:$T$9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Vazio'!$U$4:$U$9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7-7B4C-A82B-4A00545EF5A0}"/>
            </c:ext>
          </c:extLst>
        </c:ser>
        <c:ser>
          <c:idx val="1"/>
          <c:order val="1"/>
          <c:tx>
            <c:v>Acumulado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Vazio'!$W$4:$W$9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7-7B4C-A82B-4A00545E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79881840"/>
        <c:axId val="-1279879008"/>
      </c:bar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'Planilha Exercício Vazio'!$U$3</c:f>
              <c:strCache>
                <c:ptCount val="1"/>
                <c:pt idx="0">
                  <c:v>R$/Ton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Vazio'!$T$4:$T$9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Vazio'!$U$4:$U$9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0-D542-9746-4AB4C6EE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9881840"/>
        <c:axId val="-1279879008"/>
      </c:barChart>
      <c:lineChart>
        <c:grouping val="standard"/>
        <c:varyColors val="0"/>
        <c:ser>
          <c:idx val="1"/>
          <c:order val="1"/>
          <c:tx>
            <c:v>Acumulado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Vazio'!$W$4:$W$9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0-D542-9746-4AB4C6EE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523424"/>
        <c:axId val="1906986448"/>
      </c:line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valAx>
        <c:axId val="19069864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crossAx val="1934523424"/>
        <c:crosses val="max"/>
        <c:crossBetween val="between"/>
      </c:valAx>
      <c:catAx>
        <c:axId val="193452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86448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Diagrama de Pareto -</a:t>
            </a:r>
            <a:r>
              <a:rPr lang="pt-BR" baseline="0"/>
              <a:t> Custo de Produção Farelada</a:t>
            </a:r>
            <a:endParaRPr lang="pt-BR"/>
          </a:p>
        </c:rich>
      </c:tx>
      <c:layout>
        <c:manualLayout>
          <c:xMode val="edge"/>
          <c:yMode val="edge"/>
          <c:x val="0.15887195497047199"/>
          <c:y val="3.0188679245282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R$/Ton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'Planilha Exercício Vazio'!$T$4:$T$9</c:f>
              <c:strCache>
                <c:ptCount val="6"/>
                <c:pt idx="0">
                  <c:v>Depreciação</c:v>
                </c:pt>
                <c:pt idx="1">
                  <c:v>Energia Elétrica</c:v>
                </c:pt>
                <c:pt idx="2">
                  <c:v>MDO</c:v>
                </c:pt>
                <c:pt idx="3">
                  <c:v>Desp Operacionais</c:v>
                </c:pt>
                <c:pt idx="4">
                  <c:v>Vapor</c:v>
                </c:pt>
                <c:pt idx="5">
                  <c:v>Rateios</c:v>
                </c:pt>
              </c:strCache>
            </c:strRef>
          </c:cat>
          <c:val>
            <c:numRef>
              <c:f>'Planilha Exercício Vazio'!$AC$4:$AC$8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1-AB4C-B074-E4D862DD34D9}"/>
            </c:ext>
          </c:extLst>
        </c:ser>
        <c:ser>
          <c:idx val="1"/>
          <c:order val="1"/>
          <c:tx>
            <c:v>Acumulado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'Planilha Exercício Vazio'!$AE$4:$AE$8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1-AB4C-B074-E4D862DD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79881840"/>
        <c:axId val="-1279879008"/>
      </c:barChart>
      <c:catAx>
        <c:axId val="-12798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79008"/>
        <c:crosses val="autoZero"/>
        <c:auto val="1"/>
        <c:lblAlgn val="ctr"/>
        <c:lblOffset val="100"/>
        <c:noMultiLvlLbl val="0"/>
      </c:catAx>
      <c:valAx>
        <c:axId val="-127987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Participação Relativa</a:t>
                </a:r>
                <a:r>
                  <a:rPr lang="pt-BR" baseline="0"/>
                  <a:t> nos Custos</a:t>
                </a:r>
                <a:endParaRPr lang="pt-BR"/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7988184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C0C0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</cx:chartData>
  <cx:chart>
    <cx:title pos="t" align="ctr" overlay="0">
      <cx:tx>
        <cx:txData>
          <cx:v>ABC - CUSTO GERAL- TOTAL R$/TON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ABC - CUSTO GERAL- TOTAL R$/TON</a:t>
          </a:r>
        </a:p>
      </cx:txPr>
    </cx:title>
    <cx:plotArea>
      <cx:plotAreaRegion>
        <cx:series layoutId="clusteredColumn" uniqueId="{026ED7A9-8A24-C64E-B9EB-D3DAD98359E5}" formatIdx="0">
          <cx:tx>
            <cx:txData>
              <cx:f>_xlchart.v1.1</cx:f>
              <cx:v>Total</cx:v>
            </cx:txData>
          </cx:tx>
          <cx:spPr>
            <a:ln>
              <a:solidFill>
                <a:srgbClr val="000000"/>
              </a:solidFill>
            </a:ln>
          </cx:spPr>
          <cx:dataPt idx="0"/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96BCD779-CD90-A448-8635-124B195056D0}" formatIdx="1">
          <cx:axisId val="2"/>
        </cx:series>
        <cx:series layoutId="clusteredColumn" hidden="1" uniqueId="{2E3EC27C-DC87-214E-B0C5-9FCE001BEFDF}" formatIdx="2">
          <cx:tx>
            <cx:txData>
              <cx:f>_xlchart.v1.3</cx:f>
              <cx:v>%</cx:v>
            </cx:txData>
          </cx:tx>
          <cx:dataLabels pos="inEnd"/>
          <cx:dataId val="1"/>
          <cx:layoutPr>
            <cx:aggregation/>
          </cx:layoutPr>
          <cx:axisId val="1"/>
        </cx:series>
        <cx:series layoutId="paretoLine" ownerIdx="2" uniqueId="{F2973E23-6E73-DF48-AC7B-56FCE82CED50}" formatIdx="3">
          <cx:axisId val="2"/>
        </cx:series>
      </cx:plotAreaRegion>
      <cx:axis id="0">
        <cx:catScaling gapWidth="0"/>
        <cx:tickLabels/>
      </cx:axis>
      <cx:axis id="1">
        <cx:valScaling/>
        <cx:tickLabels/>
      </cx:axis>
      <cx:axis id="2">
        <cx:valScaling max="1" min="0"/>
        <cx:units unit="percentage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_xlchart.v1.7</cx:f>
      </cx:numDim>
    </cx:data>
    <cx:data id="1">
      <cx:strDim type="cat">
        <cx:f>_xlchart.v1.5</cx:f>
      </cx:strDim>
      <cx:numDim type="val">
        <cx:f>_xlchart.v1.9</cx:f>
      </cx:numDim>
    </cx:data>
  </cx:chartData>
  <cx:chart>
    <cx:title pos="t" align="ctr" overlay="0">
      <cx:tx>
        <cx:txData>
          <cx:v>ABC - CUSTO GERAL- TOTAL R$/TON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ABC - CUSTO GERAL- TOTAL R$/TON</a:t>
          </a:r>
        </a:p>
      </cx:txPr>
    </cx:title>
    <cx:plotArea>
      <cx:plotAreaRegion>
        <cx:series layoutId="clusteredColumn" uniqueId="{026ED7A9-8A24-C64E-B9EB-D3DAD98359E5}" formatIdx="0">
          <cx:tx>
            <cx:txData>
              <cx:f>_xlchart.v1.6</cx:f>
              <cx:v>Total</cx:v>
            </cx:txData>
          </cx:tx>
          <cx:spPr>
            <a:ln>
              <a:solidFill>
                <a:srgbClr val="000000"/>
              </a:solidFill>
            </a:ln>
          </cx:spPr>
          <cx:dataPt idx="0"/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96BCD779-CD90-A448-8635-124B195056D0}" formatIdx="1">
          <cx:axisId val="2"/>
        </cx:series>
        <cx:series layoutId="clusteredColumn" hidden="1" uniqueId="{2E3EC27C-DC87-214E-B0C5-9FCE001BEFDF}" formatIdx="2">
          <cx:tx>
            <cx:txData>
              <cx:f>_xlchart.v1.8</cx:f>
              <cx:v>%</cx:v>
            </cx:txData>
          </cx:tx>
          <cx:dataLabels pos="inEnd"/>
          <cx:dataId val="1"/>
          <cx:layoutPr>
            <cx:aggregation/>
          </cx:layoutPr>
          <cx:axisId val="1"/>
        </cx:series>
        <cx:series layoutId="paretoLine" ownerIdx="2" uniqueId="{F2973E23-6E73-DF48-AC7B-56FCE82CED50}" formatIdx="3">
          <cx:axisId val="2"/>
        </cx:series>
      </cx:plotAreaRegion>
      <cx:axis id="0">
        <cx:catScaling gapWidth="0"/>
        <cx:tickLabels/>
      </cx:axis>
      <cx:axis id="1">
        <cx:valScaling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microsoft.com/office/2014/relationships/chartEx" Target="../charts/chartEx2.xml"/><Relationship Id="rId1" Type="http://schemas.openxmlformats.org/officeDocument/2006/relationships/chart" Target="../charts/chart6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</xdr:colOff>
      <xdr:row>12</xdr:row>
      <xdr:rowOff>152400</xdr:rowOff>
    </xdr:from>
    <xdr:to>
      <xdr:col>17</xdr:col>
      <xdr:colOff>508000</xdr:colOff>
      <xdr:row>29</xdr:row>
      <xdr:rowOff>177806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C53488-2EA7-C047-A8CF-A5522CAA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31750</xdr:colOff>
      <xdr:row>31</xdr:row>
      <xdr:rowOff>69850</xdr:rowOff>
    </xdr:from>
    <xdr:to>
      <xdr:col>17</xdr:col>
      <xdr:colOff>273050</xdr:colOff>
      <xdr:row>48</xdr:row>
      <xdr:rowOff>44450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C5D165A-D853-9547-90AE-0AA1FE1211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90200" y="5994400"/>
              <a:ext cx="4041775" cy="3127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19</xdr:col>
      <xdr:colOff>50800</xdr:colOff>
      <xdr:row>11</xdr:row>
      <xdr:rowOff>114300</xdr:rowOff>
    </xdr:from>
    <xdr:to>
      <xdr:col>25</xdr:col>
      <xdr:colOff>635000</xdr:colOff>
      <xdr:row>34</xdr:row>
      <xdr:rowOff>12700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13B65E1-14BA-E64F-900F-84DAFE92A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63500</xdr:colOff>
      <xdr:row>37</xdr:row>
      <xdr:rowOff>88900</xdr:rowOff>
    </xdr:from>
    <xdr:to>
      <xdr:col>25</xdr:col>
      <xdr:colOff>647700</xdr:colOff>
      <xdr:row>61</xdr:row>
      <xdr:rowOff>50800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8009E7A-186A-2C4F-A36E-CB4BBF51F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11</xdr:row>
      <xdr:rowOff>0</xdr:rowOff>
    </xdr:from>
    <xdr:to>
      <xdr:col>33</xdr:col>
      <xdr:colOff>508000</xdr:colOff>
      <xdr:row>33</xdr:row>
      <xdr:rowOff>12700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4CAB0019-F357-584B-BC08-DA77F0572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38</xdr:row>
      <xdr:rowOff>0</xdr:rowOff>
    </xdr:from>
    <xdr:to>
      <xdr:col>33</xdr:col>
      <xdr:colOff>508000</xdr:colOff>
      <xdr:row>59</xdr:row>
      <xdr:rowOff>50800</xdr:rowOff>
    </xdr:to>
    <xdr:graphicFrame macro="">
      <xdr:nvGraphicFramePr>
        <xdr:cNvPr id="7" name="Gráfico 2">
          <a:extLst>
            <a:ext uri="{FF2B5EF4-FFF2-40B4-BE49-F238E27FC236}">
              <a16:creationId xmlns:a16="http://schemas.microsoft.com/office/drawing/2014/main" id="{7992DBC4-B6B5-C242-9143-E2DA6BC62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</xdr:colOff>
      <xdr:row>12</xdr:row>
      <xdr:rowOff>152400</xdr:rowOff>
    </xdr:from>
    <xdr:to>
      <xdr:col>17</xdr:col>
      <xdr:colOff>508000</xdr:colOff>
      <xdr:row>29</xdr:row>
      <xdr:rowOff>177806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861160-7EEB-804B-AB3C-94E1DE3E5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31750</xdr:colOff>
      <xdr:row>31</xdr:row>
      <xdr:rowOff>69850</xdr:rowOff>
    </xdr:from>
    <xdr:to>
      <xdr:col>17</xdr:col>
      <xdr:colOff>273050</xdr:colOff>
      <xdr:row>48</xdr:row>
      <xdr:rowOff>44450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F30F1E18-245B-4D4B-90EA-2A9F65B51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90200" y="5994400"/>
              <a:ext cx="4041775" cy="3127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19</xdr:col>
      <xdr:colOff>50800</xdr:colOff>
      <xdr:row>11</xdr:row>
      <xdr:rowOff>114300</xdr:rowOff>
    </xdr:from>
    <xdr:to>
      <xdr:col>25</xdr:col>
      <xdr:colOff>635000</xdr:colOff>
      <xdr:row>34</xdr:row>
      <xdr:rowOff>12700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D8A1DF6-A7D8-8F41-B153-1D083ABE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63500</xdr:colOff>
      <xdr:row>37</xdr:row>
      <xdr:rowOff>88900</xdr:rowOff>
    </xdr:from>
    <xdr:to>
      <xdr:col>25</xdr:col>
      <xdr:colOff>647700</xdr:colOff>
      <xdr:row>61</xdr:row>
      <xdr:rowOff>50800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F6060B79-EB07-D64E-A16D-AE5541E5E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11</xdr:row>
      <xdr:rowOff>0</xdr:rowOff>
    </xdr:from>
    <xdr:to>
      <xdr:col>33</xdr:col>
      <xdr:colOff>508000</xdr:colOff>
      <xdr:row>33</xdr:row>
      <xdr:rowOff>12700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42EAABE7-C32F-414E-BB15-B86D28E3D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38</xdr:row>
      <xdr:rowOff>0</xdr:rowOff>
    </xdr:from>
    <xdr:to>
      <xdr:col>33</xdr:col>
      <xdr:colOff>508000</xdr:colOff>
      <xdr:row>59</xdr:row>
      <xdr:rowOff>50800</xdr:rowOff>
    </xdr:to>
    <xdr:graphicFrame macro="">
      <xdr:nvGraphicFramePr>
        <xdr:cNvPr id="7" name="Gráfico 2">
          <a:extLst>
            <a:ext uri="{FF2B5EF4-FFF2-40B4-BE49-F238E27FC236}">
              <a16:creationId xmlns:a16="http://schemas.microsoft.com/office/drawing/2014/main" id="{E1070E89-0A9F-E144-A47D-7CE0D65BF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2"/>
  <sheetViews>
    <sheetView tabSelected="1" workbookViewId="0">
      <selection activeCell="C12" sqref="C12"/>
    </sheetView>
  </sheetViews>
  <sheetFormatPr defaultColWidth="11.42578125" defaultRowHeight="15" x14ac:dyDescent="0.25"/>
  <cols>
    <col min="1" max="1" width="97.28515625" customWidth="1"/>
    <col min="2" max="2" width="10.42578125" customWidth="1"/>
    <col min="3" max="3" width="18.7109375" customWidth="1"/>
  </cols>
  <sheetData>
    <row r="2" spans="1:3" ht="15.75" x14ac:dyDescent="0.25">
      <c r="A2" s="119" t="s">
        <v>73</v>
      </c>
      <c r="B2" s="18"/>
      <c r="C2" s="18"/>
    </row>
    <row r="3" spans="1:3" x14ac:dyDescent="0.25">
      <c r="A3" s="18"/>
      <c r="B3" s="18"/>
      <c r="C3" s="18"/>
    </row>
    <row r="4" spans="1:3" ht="23.25" x14ac:dyDescent="0.35">
      <c r="A4" s="130" t="s">
        <v>38</v>
      </c>
      <c r="B4" s="131"/>
      <c r="C4" s="18"/>
    </row>
    <row r="5" spans="1:3" x14ac:dyDescent="0.25">
      <c r="A5" s="18"/>
      <c r="B5" s="18"/>
      <c r="C5" s="18"/>
    </row>
    <row r="6" spans="1:3" ht="18.75" x14ac:dyDescent="0.3">
      <c r="A6" s="120" t="s">
        <v>39</v>
      </c>
      <c r="B6" s="18"/>
      <c r="C6" s="18" t="s">
        <v>97</v>
      </c>
    </row>
    <row r="7" spans="1:3" ht="45" x14ac:dyDescent="0.25">
      <c r="A7" s="121" t="s">
        <v>96</v>
      </c>
      <c r="B7" s="18"/>
      <c r="C7" s="18"/>
    </row>
    <row r="8" spans="1:3" x14ac:dyDescent="0.25">
      <c r="A8" s="18"/>
      <c r="B8" s="18"/>
      <c r="C8" s="18"/>
    </row>
    <row r="9" spans="1:3" ht="18.75" x14ac:dyDescent="0.3">
      <c r="A9" s="120" t="s">
        <v>40</v>
      </c>
      <c r="B9" s="18"/>
      <c r="C9" s="18"/>
    </row>
    <row r="10" spans="1:3" ht="30" x14ac:dyDescent="0.25">
      <c r="A10" s="122" t="s">
        <v>94</v>
      </c>
      <c r="B10" s="18"/>
      <c r="C10" s="18"/>
    </row>
    <row r="11" spans="1:3" ht="30" x14ac:dyDescent="0.25">
      <c r="A11" s="122" t="s">
        <v>95</v>
      </c>
      <c r="B11" s="18"/>
      <c r="C11" s="18"/>
    </row>
    <row r="12" spans="1:3" x14ac:dyDescent="0.25">
      <c r="A12" s="18"/>
      <c r="B12" s="18"/>
      <c r="C12" s="18"/>
    </row>
    <row r="13" spans="1:3" ht="18.75" x14ac:dyDescent="0.3">
      <c r="A13" s="123" t="s">
        <v>76</v>
      </c>
      <c r="B13" s="18"/>
      <c r="C13" s="18"/>
    </row>
    <row r="14" spans="1:3" ht="18.75" x14ac:dyDescent="0.3">
      <c r="A14" s="124" t="s">
        <v>74</v>
      </c>
      <c r="B14" s="18"/>
      <c r="C14" s="18"/>
    </row>
    <row r="15" spans="1:3" ht="15.75" x14ac:dyDescent="0.25">
      <c r="A15" s="125" t="s">
        <v>75</v>
      </c>
      <c r="B15" s="18"/>
      <c r="C15" s="18"/>
    </row>
    <row r="16" spans="1:3" x14ac:dyDescent="0.25">
      <c r="A16" s="18" t="s">
        <v>77</v>
      </c>
      <c r="B16" s="18"/>
      <c r="C16" s="18"/>
    </row>
    <row r="17" spans="1:3" x14ac:dyDescent="0.25">
      <c r="A17" s="18" t="s">
        <v>78</v>
      </c>
      <c r="B17" s="18"/>
      <c r="C17" s="18"/>
    </row>
    <row r="18" spans="1:3" x14ac:dyDescent="0.25">
      <c r="A18" s="18" t="s">
        <v>79</v>
      </c>
      <c r="B18" s="18"/>
      <c r="C18" s="18"/>
    </row>
    <row r="19" spans="1:3" x14ac:dyDescent="0.25">
      <c r="A19" s="18" t="s">
        <v>80</v>
      </c>
      <c r="B19" s="18"/>
      <c r="C19" s="18"/>
    </row>
    <row r="20" spans="1:3" x14ac:dyDescent="0.25">
      <c r="A20" s="18" t="s">
        <v>81</v>
      </c>
      <c r="B20" s="18"/>
      <c r="C20" s="18"/>
    </row>
    <row r="21" spans="1:3" ht="45" x14ac:dyDescent="0.25">
      <c r="A21" s="126" t="s">
        <v>83</v>
      </c>
      <c r="B21" s="18"/>
      <c r="C21" s="18"/>
    </row>
    <row r="22" spans="1:3" x14ac:dyDescent="0.25">
      <c r="A22" s="18" t="s">
        <v>82</v>
      </c>
      <c r="B22" s="18"/>
      <c r="C22" s="18"/>
    </row>
    <row r="23" spans="1:3" x14ac:dyDescent="0.25">
      <c r="A23" s="18" t="s">
        <v>84</v>
      </c>
      <c r="B23" s="18"/>
      <c r="C23" s="18"/>
    </row>
    <row r="24" spans="1:3" x14ac:dyDescent="0.25">
      <c r="A24" s="18"/>
      <c r="B24" s="18"/>
      <c r="C24" s="18"/>
    </row>
    <row r="25" spans="1:3" ht="18.75" x14ac:dyDescent="0.3">
      <c r="A25" s="120" t="s">
        <v>85</v>
      </c>
      <c r="B25" s="18" t="s">
        <v>87</v>
      </c>
      <c r="C25" s="18"/>
    </row>
    <row r="26" spans="1:3" ht="18.75" x14ac:dyDescent="0.3">
      <c r="A26" s="127" t="s">
        <v>86</v>
      </c>
      <c r="B26" s="18">
        <v>80</v>
      </c>
      <c r="C26" s="18"/>
    </row>
    <row r="27" spans="1:3" x14ac:dyDescent="0.25">
      <c r="A27" s="18" t="s">
        <v>88</v>
      </c>
      <c r="B27" s="18">
        <v>10</v>
      </c>
      <c r="C27" s="18"/>
    </row>
    <row r="28" spans="1:3" x14ac:dyDescent="0.25">
      <c r="A28" s="18" t="s">
        <v>89</v>
      </c>
      <c r="B28" s="18">
        <v>100</v>
      </c>
      <c r="C28" s="18"/>
    </row>
    <row r="29" spans="1:3" x14ac:dyDescent="0.25">
      <c r="A29" s="18" t="s">
        <v>90</v>
      </c>
      <c r="B29" s="18">
        <v>50</v>
      </c>
      <c r="C29" s="18"/>
    </row>
    <row r="30" spans="1:3" x14ac:dyDescent="0.25">
      <c r="A30" s="18" t="s">
        <v>91</v>
      </c>
      <c r="B30" s="18">
        <v>10</v>
      </c>
      <c r="C30" s="18"/>
    </row>
    <row r="31" spans="1:3" x14ac:dyDescent="0.25">
      <c r="A31" s="128" t="s">
        <v>92</v>
      </c>
      <c r="B31" s="18">
        <f>SUM(B26:B30)</f>
        <v>250</v>
      </c>
      <c r="C31" s="18"/>
    </row>
    <row r="32" spans="1:3" x14ac:dyDescent="0.25">
      <c r="A32" s="128" t="s">
        <v>93</v>
      </c>
      <c r="B32" s="129">
        <f>B31/60</f>
        <v>4.166666666666667</v>
      </c>
      <c r="C3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6F85-F417-C14B-8F4C-4A191069A55C}">
  <dimension ref="B2:AE44"/>
  <sheetViews>
    <sheetView topLeftCell="B1" workbookViewId="0">
      <pane xSplit="4" ySplit="3" topLeftCell="F4" activePane="bottomRight" state="frozen"/>
      <selection activeCell="B1" sqref="B1"/>
      <selection pane="topRight" activeCell="F1" sqref="F1"/>
      <selection pane="bottomLeft" activeCell="B4" sqref="B4"/>
      <selection pane="bottomRight" activeCell="M8" sqref="M8"/>
    </sheetView>
  </sheetViews>
  <sheetFormatPr defaultColWidth="8.85546875" defaultRowHeight="15" x14ac:dyDescent="0.25"/>
  <cols>
    <col min="1" max="1" width="0" hidden="1" customWidth="1"/>
    <col min="2" max="2" width="40.85546875" customWidth="1"/>
    <col min="3" max="3" width="13.42578125" customWidth="1"/>
    <col min="4" max="4" width="12.28515625" customWidth="1"/>
    <col min="5" max="5" width="16.7109375" customWidth="1"/>
    <col min="6" max="6" width="0.140625" customWidth="1"/>
    <col min="7" max="7" width="27.85546875" customWidth="1"/>
    <col min="8" max="8" width="0.7109375" customWidth="1"/>
    <col min="9" max="9" width="21" customWidth="1"/>
    <col min="10" max="10" width="15" customWidth="1"/>
    <col min="12" max="12" width="12.7109375" bestFit="1" customWidth="1"/>
    <col min="19" max="19" width="2.7109375" customWidth="1"/>
    <col min="20" max="20" width="16.28515625" customWidth="1"/>
    <col min="23" max="23" width="12" customWidth="1"/>
    <col min="24" max="24" width="13.42578125" customWidth="1"/>
    <col min="25" max="25" width="13.140625" customWidth="1"/>
    <col min="28" max="28" width="16.85546875" customWidth="1"/>
    <col min="29" max="29" width="13.42578125" customWidth="1"/>
    <col min="30" max="30" width="12.7109375" customWidth="1"/>
    <col min="31" max="31" width="13" customWidth="1"/>
  </cols>
  <sheetData>
    <row r="2" spans="2:31" ht="18.75" x14ac:dyDescent="0.25">
      <c r="B2" s="157" t="s">
        <v>119</v>
      </c>
      <c r="C2" s="158"/>
      <c r="D2" s="158"/>
      <c r="E2" s="158"/>
      <c r="F2" s="158"/>
      <c r="G2" s="158"/>
      <c r="H2" s="1"/>
      <c r="I2" s="2" t="s">
        <v>0</v>
      </c>
      <c r="J2" s="3">
        <v>30000</v>
      </c>
      <c r="L2" s="159" t="s">
        <v>104</v>
      </c>
      <c r="M2" s="159"/>
      <c r="N2" s="159"/>
      <c r="O2" s="159"/>
      <c r="P2" s="159"/>
      <c r="Q2" s="159"/>
      <c r="R2" s="159"/>
      <c r="S2" s="7"/>
      <c r="T2" s="159" t="s">
        <v>105</v>
      </c>
      <c r="U2" s="159"/>
      <c r="V2" s="159"/>
      <c r="W2" s="159"/>
      <c r="X2" s="136"/>
      <c r="AB2" s="159" t="s">
        <v>110</v>
      </c>
      <c r="AC2" s="159"/>
      <c r="AD2" s="159"/>
      <c r="AE2" s="159"/>
    </row>
    <row r="3" spans="2:31" ht="15.75" x14ac:dyDescent="0.25">
      <c r="B3" s="4" t="s">
        <v>1</v>
      </c>
      <c r="C3" s="160" t="s">
        <v>2</v>
      </c>
      <c r="D3" s="161"/>
      <c r="E3" s="161"/>
      <c r="F3" s="162"/>
      <c r="G3" s="161"/>
      <c r="H3" s="5"/>
      <c r="I3" s="6"/>
      <c r="J3" s="142" t="s">
        <v>111</v>
      </c>
      <c r="L3" s="133"/>
      <c r="M3" s="133" t="s">
        <v>26</v>
      </c>
      <c r="N3" s="133" t="s">
        <v>103</v>
      </c>
      <c r="O3" s="133" t="s">
        <v>17</v>
      </c>
      <c r="P3" s="133"/>
      <c r="Q3" s="133" t="s">
        <v>18</v>
      </c>
      <c r="R3" s="133"/>
      <c r="S3" s="133"/>
      <c r="T3" s="133" t="s">
        <v>108</v>
      </c>
      <c r="U3" s="133" t="s">
        <v>109</v>
      </c>
      <c r="V3" s="133" t="s">
        <v>103</v>
      </c>
      <c r="W3" s="133" t="s">
        <v>107</v>
      </c>
      <c r="X3" s="136"/>
      <c r="Y3" s="136"/>
      <c r="Z3" s="136"/>
      <c r="AA3" s="136"/>
      <c r="AB3" s="133" t="s">
        <v>108</v>
      </c>
      <c r="AC3" s="133" t="s">
        <v>109</v>
      </c>
      <c r="AD3" s="133" t="s">
        <v>103</v>
      </c>
      <c r="AE3" s="133" t="s">
        <v>107</v>
      </c>
    </row>
    <row r="4" spans="2:31" ht="21" customHeight="1" x14ac:dyDescent="0.25">
      <c r="B4" s="7"/>
      <c r="C4" s="154" t="s">
        <v>3</v>
      </c>
      <c r="D4" s="155"/>
      <c r="E4" s="156"/>
      <c r="F4" s="8"/>
      <c r="G4" s="9" t="s">
        <v>4</v>
      </c>
      <c r="H4" s="10"/>
      <c r="I4" s="11" t="s">
        <v>5</v>
      </c>
      <c r="J4" s="9" t="s">
        <v>6</v>
      </c>
      <c r="L4" s="132" t="s">
        <v>99</v>
      </c>
      <c r="M4" s="134">
        <f>I8</f>
        <v>6.2166666666666668</v>
      </c>
      <c r="N4" s="135">
        <f>M4/$M$10</f>
        <v>0.15340019973555943</v>
      </c>
      <c r="O4" s="134">
        <f>I6</f>
        <v>5.55</v>
      </c>
      <c r="P4" s="135">
        <f>O4/O$10</f>
        <v>0.23357493570259524</v>
      </c>
      <c r="Q4" s="134">
        <f>I7</f>
        <v>0.66666666666666663</v>
      </c>
      <c r="R4" s="135" t="e">
        <f>Q4/Q$10</f>
        <v>#DIV/0!</v>
      </c>
      <c r="S4" s="135"/>
      <c r="T4" s="132" t="s">
        <v>114</v>
      </c>
      <c r="U4" s="134">
        <f>M8</f>
        <v>17.222222222222221</v>
      </c>
      <c r="V4" s="135">
        <f>U4/$M$10</f>
        <v>0.42496927540682239</v>
      </c>
      <c r="W4" s="135">
        <f>V4</f>
        <v>0.42496927540682239</v>
      </c>
      <c r="X4" s="139"/>
      <c r="Y4" s="137"/>
      <c r="Z4" s="138"/>
      <c r="AA4" s="139"/>
      <c r="AB4" s="132" t="s">
        <v>99</v>
      </c>
      <c r="AC4" s="134">
        <f>O4</f>
        <v>5.55</v>
      </c>
      <c r="AD4" s="135">
        <f>AC4/AC$8</f>
        <v>0.24491296886491787</v>
      </c>
      <c r="AE4" s="135">
        <f>AD4</f>
        <v>0.24491296886491787</v>
      </c>
    </row>
    <row r="5" spans="2:31" ht="15.75" x14ac:dyDescent="0.25">
      <c r="B5" s="12" t="s">
        <v>7</v>
      </c>
      <c r="C5" s="13" t="s">
        <v>8</v>
      </c>
      <c r="D5" s="13" t="s">
        <v>9</v>
      </c>
      <c r="E5" s="14" t="s">
        <v>10</v>
      </c>
      <c r="F5" s="15"/>
      <c r="G5" s="16"/>
      <c r="H5" s="17"/>
      <c r="L5" s="133" t="s">
        <v>98</v>
      </c>
      <c r="M5" s="134">
        <f>I13</f>
        <v>3.0666666666666669</v>
      </c>
      <c r="N5" s="135">
        <f t="shared" ref="N5:N9" si="0">M5/$M$10</f>
        <v>7.5671948395021282E-2</v>
      </c>
      <c r="O5" s="134">
        <f>I11</f>
        <v>1.8</v>
      </c>
      <c r="P5" s="135">
        <f>O5/O$10</f>
        <v>7.5754033200841703E-2</v>
      </c>
      <c r="Q5" s="134">
        <f>I12</f>
        <v>1.2666666666666666</v>
      </c>
      <c r="R5" s="135" t="e">
        <f t="shared" ref="R5:R10" si="1">Q5/Q$10</f>
        <v>#DIV/0!</v>
      </c>
      <c r="S5" s="135"/>
      <c r="T5" s="132" t="s">
        <v>24</v>
      </c>
      <c r="U5" s="134">
        <f>M6</f>
        <v>9.66</v>
      </c>
      <c r="V5" s="135">
        <f t="shared" ref="V5:V9" si="2">U5/$M$10</f>
        <v>0.23836663744431702</v>
      </c>
      <c r="W5" s="135">
        <f>W4+V5</f>
        <v>0.66333591285113935</v>
      </c>
      <c r="X5" s="139"/>
      <c r="Y5" s="136"/>
      <c r="Z5" s="138"/>
      <c r="AA5" s="139"/>
      <c r="AB5" s="133" t="s">
        <v>24</v>
      </c>
      <c r="AC5" s="134">
        <f>O6</f>
        <v>4.2</v>
      </c>
      <c r="AD5" s="135">
        <f>AC5/AC$8</f>
        <v>0.18533954400588379</v>
      </c>
      <c r="AE5" s="135">
        <f>AE4+AD5</f>
        <v>0.43025251287080168</v>
      </c>
    </row>
    <row r="6" spans="2:31" ht="15.75" x14ac:dyDescent="0.25">
      <c r="B6" s="18" t="s">
        <v>11</v>
      </c>
      <c r="C6" s="19">
        <f>J2/D6</f>
        <v>666.66666666666663</v>
      </c>
      <c r="D6" s="20">
        <v>45</v>
      </c>
      <c r="E6" s="21">
        <v>3700</v>
      </c>
      <c r="F6" s="17"/>
      <c r="G6" s="22">
        <f>E6*D6</f>
        <v>166500</v>
      </c>
      <c r="H6" s="23"/>
      <c r="I6" s="24">
        <f>G6/$J$2</f>
        <v>5.55</v>
      </c>
      <c r="J6" s="25">
        <f>I6/$I$39</f>
        <v>0.1369497761714244</v>
      </c>
      <c r="L6" s="133" t="s">
        <v>24</v>
      </c>
      <c r="M6" s="134">
        <f>I18</f>
        <v>9.66</v>
      </c>
      <c r="N6" s="135">
        <f t="shared" si="0"/>
        <v>0.23836663744431702</v>
      </c>
      <c r="O6" s="134">
        <f>I16</f>
        <v>4.2</v>
      </c>
      <c r="P6" s="135">
        <f t="shared" ref="P6:P9" si="3">O6/O$10</f>
        <v>0.176759410801964</v>
      </c>
      <c r="Q6" s="134">
        <f>I17</f>
        <v>5.46</v>
      </c>
      <c r="R6" s="135" t="e">
        <f t="shared" si="1"/>
        <v>#DIV/0!</v>
      </c>
      <c r="S6" s="135"/>
      <c r="T6" s="133" t="s">
        <v>99</v>
      </c>
      <c r="U6" s="134">
        <f>M4</f>
        <v>6.2166666666666668</v>
      </c>
      <c r="V6" s="135">
        <f t="shared" si="2"/>
        <v>0.15340019973555943</v>
      </c>
      <c r="W6" s="135">
        <f t="shared" ref="W6:W7" si="4">W5+V6</f>
        <v>0.81673611258669876</v>
      </c>
      <c r="X6" s="139"/>
      <c r="Y6" s="136"/>
      <c r="Z6" s="138"/>
      <c r="AA6" s="139"/>
      <c r="AB6" s="133" t="s">
        <v>106</v>
      </c>
      <c r="AC6" s="134">
        <f>O5</f>
        <v>1.8</v>
      </c>
      <c r="AD6" s="135">
        <f>AC6/AC$8</f>
        <v>7.9431233145378768E-2</v>
      </c>
      <c r="AE6" s="135">
        <f t="shared" ref="AE6:AE7" si="5">AE5+AD6</f>
        <v>0.50968374601618049</v>
      </c>
    </row>
    <row r="7" spans="2:31" ht="15.75" x14ac:dyDescent="0.25">
      <c r="B7" s="18" t="s">
        <v>12</v>
      </c>
      <c r="C7" s="19"/>
      <c r="D7" s="26">
        <v>4</v>
      </c>
      <c r="E7" s="21">
        <v>5000</v>
      </c>
      <c r="F7" s="17"/>
      <c r="G7" s="22">
        <f>E7*D7</f>
        <v>20000</v>
      </c>
      <c r="H7" s="17"/>
      <c r="I7" s="24">
        <f>G7/$J$2</f>
        <v>0.66666666666666663</v>
      </c>
      <c r="J7" s="25">
        <f>I7/$I$39</f>
        <v>1.645042356413506E-2</v>
      </c>
      <c r="L7" s="133" t="s">
        <v>100</v>
      </c>
      <c r="M7" s="134">
        <f>I22</f>
        <v>3.2602500000000001</v>
      </c>
      <c r="N7" s="135">
        <f t="shared" si="0"/>
        <v>8.0448740137456995E-2</v>
      </c>
      <c r="O7" s="7">
        <f>0</f>
        <v>0</v>
      </c>
      <c r="P7" s="135">
        <f t="shared" si="3"/>
        <v>0</v>
      </c>
      <c r="Q7" s="134" t="e">
        <f>I24</f>
        <v>#DIV/0!</v>
      </c>
      <c r="R7" s="135" t="e">
        <f t="shared" si="1"/>
        <v>#DIV/0!</v>
      </c>
      <c r="S7" s="135"/>
      <c r="T7" s="133" t="s">
        <v>106</v>
      </c>
      <c r="U7" s="134">
        <f>M5</f>
        <v>3.0666666666666669</v>
      </c>
      <c r="V7" s="135">
        <f t="shared" si="2"/>
        <v>7.5671948395021282E-2</v>
      </c>
      <c r="W7" s="135">
        <f t="shared" si="4"/>
        <v>0.89240806098171999</v>
      </c>
      <c r="X7" s="139"/>
      <c r="Y7" s="136"/>
      <c r="Z7" s="140"/>
      <c r="AA7" s="139"/>
      <c r="AB7" s="133" t="s">
        <v>101</v>
      </c>
      <c r="AC7" s="134">
        <f>O8</f>
        <v>11.111111111111111</v>
      </c>
      <c r="AD7" s="135">
        <f>AC7/AC$8</f>
        <v>0.49031625398381956</v>
      </c>
      <c r="AE7" s="135">
        <f t="shared" si="5"/>
        <v>1</v>
      </c>
    </row>
    <row r="8" spans="2:31" ht="15.75" x14ac:dyDescent="0.25">
      <c r="B8" s="27" t="s">
        <v>13</v>
      </c>
      <c r="C8" s="28">
        <f>J2/D8</f>
        <v>612.24489795918362</v>
      </c>
      <c r="D8" s="28">
        <f>SUM(D6:D7)</f>
        <v>49</v>
      </c>
      <c r="E8" s="29"/>
      <c r="F8" s="17"/>
      <c r="G8" s="30">
        <f>SUM(G6:G7)</f>
        <v>186500</v>
      </c>
      <c r="H8" s="23"/>
      <c r="I8" s="31">
        <f>SUM(I6:I7)</f>
        <v>6.2166666666666668</v>
      </c>
      <c r="J8" s="25">
        <f>I8/$I$39</f>
        <v>0.15340019973555946</v>
      </c>
      <c r="L8" s="133" t="s">
        <v>113</v>
      </c>
      <c r="M8" s="134">
        <f>SUM(I31:I32)</f>
        <v>17.222222222222221</v>
      </c>
      <c r="N8" s="135">
        <f t="shared" si="0"/>
        <v>0.42496927540682239</v>
      </c>
      <c r="O8" s="134">
        <f>I31</f>
        <v>11.111111111111111</v>
      </c>
      <c r="P8" s="135">
        <f t="shared" si="3"/>
        <v>0.46761748889408461</v>
      </c>
      <c r="Q8" s="134">
        <f>I32</f>
        <v>6.1111111111111116</v>
      </c>
      <c r="R8" s="135" t="e">
        <f t="shared" si="1"/>
        <v>#DIV/0!</v>
      </c>
      <c r="S8" s="135"/>
      <c r="T8" s="133" t="s">
        <v>100</v>
      </c>
      <c r="U8" s="134">
        <f>M7</f>
        <v>3.2602500000000001</v>
      </c>
      <c r="V8" s="135">
        <f t="shared" si="2"/>
        <v>8.0448740137456995E-2</v>
      </c>
      <c r="W8" s="135">
        <f>W7+V8</f>
        <v>0.97285680111917694</v>
      </c>
      <c r="X8" s="139"/>
      <c r="Y8" s="136"/>
      <c r="Z8" s="138"/>
      <c r="AA8" s="139"/>
      <c r="AB8" s="133" t="s">
        <v>102</v>
      </c>
      <c r="AC8" s="134">
        <f>SUM(AC3:AC7)</f>
        <v>22.661111111111111</v>
      </c>
      <c r="AD8" s="135">
        <f>AC8/AC$8</f>
        <v>1</v>
      </c>
      <c r="AE8" s="135">
        <f>AD8</f>
        <v>1</v>
      </c>
    </row>
    <row r="9" spans="2:31" ht="17.100000000000001" customHeight="1" x14ac:dyDescent="0.25">
      <c r="B9" s="27"/>
      <c r="C9" s="32"/>
      <c r="D9" s="28"/>
      <c r="E9" s="29"/>
      <c r="F9" s="17"/>
      <c r="G9" s="33"/>
      <c r="H9" s="23"/>
      <c r="I9" s="31"/>
      <c r="J9" s="25"/>
      <c r="L9" s="133" t="s">
        <v>101</v>
      </c>
      <c r="M9" s="134">
        <f>I33</f>
        <v>1.1000000000000001</v>
      </c>
      <c r="N9" s="135">
        <f t="shared" si="0"/>
        <v>2.7143198880822852E-2</v>
      </c>
      <c r="O9" s="134">
        <f>I33</f>
        <v>1.1000000000000001</v>
      </c>
      <c r="P9" s="135">
        <f t="shared" si="3"/>
        <v>4.6294131400514381E-2</v>
      </c>
      <c r="Q9" s="134">
        <v>0</v>
      </c>
      <c r="R9" s="135" t="e">
        <f t="shared" si="1"/>
        <v>#DIV/0!</v>
      </c>
      <c r="S9" s="135"/>
      <c r="T9" s="133" t="s">
        <v>101</v>
      </c>
      <c r="U9" s="134">
        <f>M9</f>
        <v>1.1000000000000001</v>
      </c>
      <c r="V9" s="135">
        <f t="shared" si="2"/>
        <v>2.7143198880822852E-2</v>
      </c>
      <c r="W9" s="135">
        <f>W8+V9</f>
        <v>0.99999999999999978</v>
      </c>
      <c r="X9" s="139"/>
      <c r="Y9" s="136"/>
      <c r="Z9" s="138"/>
      <c r="AA9" s="139"/>
      <c r="AB9" s="133"/>
      <c r="AC9" s="134"/>
      <c r="AD9" s="135"/>
      <c r="AE9" s="135"/>
    </row>
    <row r="10" spans="2:31" ht="15.75" x14ac:dyDescent="0.25">
      <c r="B10" s="12" t="s">
        <v>14</v>
      </c>
      <c r="C10" s="34"/>
      <c r="D10" s="19"/>
      <c r="E10" s="35"/>
      <c r="F10" s="17"/>
      <c r="G10" s="36" t="s">
        <v>15</v>
      </c>
      <c r="H10" s="23"/>
      <c r="I10" s="24"/>
      <c r="J10" s="25"/>
      <c r="L10" s="133" t="s">
        <v>102</v>
      </c>
      <c r="M10" s="134">
        <f>SUM(M4:M9)</f>
        <v>40.525805555555557</v>
      </c>
      <c r="N10" s="135">
        <f>SUM(N4:N9)</f>
        <v>0.99999999999999989</v>
      </c>
      <c r="O10" s="134">
        <f>SUM(O4:O9)</f>
        <v>23.761111111111113</v>
      </c>
      <c r="P10" s="135">
        <f>SUM(P4:P9)</f>
        <v>1</v>
      </c>
      <c r="Q10" s="134" t="e">
        <f>SUM(Q4:Q9)</f>
        <v>#DIV/0!</v>
      </c>
      <c r="R10" s="135" t="e">
        <f t="shared" si="1"/>
        <v>#DIV/0!</v>
      </c>
      <c r="S10" s="135"/>
      <c r="T10" s="133" t="s">
        <v>102</v>
      </c>
      <c r="U10" s="134">
        <f>SUM(U4:U9)</f>
        <v>40.525805555555557</v>
      </c>
      <c r="V10" s="135">
        <f>U10/$M$10</f>
        <v>1</v>
      </c>
      <c r="W10" s="135">
        <f>V10</f>
        <v>1</v>
      </c>
    </row>
    <row r="11" spans="2:31" ht="15.75" x14ac:dyDescent="0.25">
      <c r="B11" s="18" t="s">
        <v>16</v>
      </c>
      <c r="C11" s="34" t="s">
        <v>17</v>
      </c>
      <c r="D11" s="19"/>
      <c r="E11" s="35"/>
      <c r="F11" s="17"/>
      <c r="G11" s="37">
        <v>54000</v>
      </c>
      <c r="H11" s="23"/>
      <c r="I11" s="24">
        <f>G11/$J$2</f>
        <v>1.8</v>
      </c>
      <c r="J11" s="25">
        <f>I11/$I$39</f>
        <v>4.4416143623164671E-2</v>
      </c>
    </row>
    <row r="12" spans="2:31" ht="15.75" x14ac:dyDescent="0.25">
      <c r="B12" s="18"/>
      <c r="C12" s="34" t="s">
        <v>18</v>
      </c>
      <c r="D12" s="19"/>
      <c r="E12" s="35"/>
      <c r="F12" s="17"/>
      <c r="G12" s="37">
        <v>38000</v>
      </c>
      <c r="H12" s="23"/>
      <c r="I12" s="24">
        <f>G12/$J$2</f>
        <v>1.2666666666666666</v>
      </c>
      <c r="J12" s="25">
        <f t="shared" ref="J12:J13" si="6">I12/$I$39</f>
        <v>3.1255804771856618E-2</v>
      </c>
    </row>
    <row r="13" spans="2:31" ht="15.75" x14ac:dyDescent="0.25">
      <c r="B13" s="27" t="s">
        <v>19</v>
      </c>
      <c r="C13" s="32" t="s">
        <v>20</v>
      </c>
      <c r="D13" s="28"/>
      <c r="E13" s="29"/>
      <c r="F13" s="17"/>
      <c r="G13" s="30">
        <f>SUM(G11:G12)</f>
        <v>92000</v>
      </c>
      <c r="H13" s="23"/>
      <c r="I13" s="31">
        <f>G13/$J$2</f>
        <v>3.0666666666666669</v>
      </c>
      <c r="J13" s="25">
        <f t="shared" si="6"/>
        <v>7.5671948395021296E-2</v>
      </c>
    </row>
    <row r="14" spans="2:31" ht="9" customHeight="1" x14ac:dyDescent="0.25">
      <c r="B14" s="27"/>
      <c r="C14" s="32"/>
      <c r="D14" s="28"/>
      <c r="E14" s="29"/>
      <c r="F14" s="17"/>
      <c r="G14" s="33"/>
      <c r="H14" s="23"/>
      <c r="I14" s="31"/>
      <c r="J14" s="25"/>
    </row>
    <row r="15" spans="2:31" ht="15.75" x14ac:dyDescent="0.25">
      <c r="B15" s="12" t="s">
        <v>21</v>
      </c>
      <c r="C15" s="34"/>
      <c r="D15" s="19" t="s">
        <v>22</v>
      </c>
      <c r="E15" s="35" t="s">
        <v>23</v>
      </c>
      <c r="F15" s="17"/>
      <c r="G15" s="36" t="s">
        <v>15</v>
      </c>
      <c r="H15" s="23"/>
      <c r="I15" s="24"/>
      <c r="J15" s="25"/>
    </row>
    <row r="16" spans="2:31" ht="15.75" x14ac:dyDescent="0.25">
      <c r="B16" s="18" t="s">
        <v>24</v>
      </c>
      <c r="C16" s="34" t="s">
        <v>17</v>
      </c>
      <c r="D16" s="26">
        <v>10</v>
      </c>
      <c r="E16" s="21">
        <v>0.42</v>
      </c>
      <c r="F16" s="17"/>
      <c r="G16" s="22">
        <f>(E16*D16)*$J$2</f>
        <v>126000</v>
      </c>
      <c r="H16" s="23"/>
      <c r="I16" s="24">
        <f>G16/$J$2</f>
        <v>4.2</v>
      </c>
      <c r="J16" s="25">
        <f>I16/$I$39</f>
        <v>0.1036376684540509</v>
      </c>
    </row>
    <row r="17" spans="2:10" ht="15.75" x14ac:dyDescent="0.25">
      <c r="B17" s="18"/>
      <c r="C17" s="34" t="s">
        <v>18</v>
      </c>
      <c r="D17" s="26">
        <v>13</v>
      </c>
      <c r="E17" s="35">
        <f>E16</f>
        <v>0.42</v>
      </c>
      <c r="F17" s="17"/>
      <c r="G17" s="22">
        <f>(E17*D17)*$J$2</f>
        <v>163800</v>
      </c>
      <c r="H17" s="23"/>
      <c r="I17" s="24">
        <f>G17/$J$2</f>
        <v>5.46</v>
      </c>
      <c r="J17" s="25">
        <f t="shared" ref="J17:J18" si="7">I17/$I$39</f>
        <v>0.13472896899026615</v>
      </c>
    </row>
    <row r="18" spans="2:10" ht="15.75" x14ac:dyDescent="0.25">
      <c r="B18" s="27" t="s">
        <v>25</v>
      </c>
      <c r="C18" s="32" t="s">
        <v>26</v>
      </c>
      <c r="D18" s="28">
        <f>SUM(D16:D17)</f>
        <v>23</v>
      </c>
      <c r="E18" s="29">
        <f>E16</f>
        <v>0.42</v>
      </c>
      <c r="F18" s="38"/>
      <c r="G18" s="30">
        <f>(E18*D18)*$J$2</f>
        <v>289800</v>
      </c>
      <c r="H18" s="23"/>
      <c r="I18" s="31">
        <f>G18/$J$2</f>
        <v>9.66</v>
      </c>
      <c r="J18" s="25">
        <f t="shared" si="7"/>
        <v>0.23836663744431708</v>
      </c>
    </row>
    <row r="19" spans="2:10" ht="8.25" customHeight="1" x14ac:dyDescent="0.25">
      <c r="B19" s="27"/>
      <c r="C19" s="32"/>
      <c r="D19" s="28"/>
      <c r="E19" s="29"/>
      <c r="F19" s="38"/>
      <c r="G19" s="33"/>
      <c r="H19" s="23"/>
      <c r="I19" s="31"/>
      <c r="J19" s="25"/>
    </row>
    <row r="20" spans="2:10" ht="15.75" x14ac:dyDescent="0.25">
      <c r="B20" s="12" t="s">
        <v>27</v>
      </c>
      <c r="C20" s="34" t="s">
        <v>117</v>
      </c>
      <c r="D20" s="19" t="s">
        <v>118</v>
      </c>
      <c r="E20" s="35" t="s">
        <v>116</v>
      </c>
      <c r="F20" s="17"/>
      <c r="G20" s="36" t="s">
        <v>15</v>
      </c>
      <c r="H20" s="23"/>
      <c r="I20" s="24"/>
      <c r="J20" s="25"/>
    </row>
    <row r="21" spans="2:10" ht="15.75" x14ac:dyDescent="0.25">
      <c r="B21" s="18" t="s">
        <v>28</v>
      </c>
      <c r="C21" s="26"/>
      <c r="D21" s="26"/>
      <c r="E21" s="39" t="e">
        <f>(C21*$J$2)/D21</f>
        <v>#DIV/0!</v>
      </c>
      <c r="F21" s="17"/>
      <c r="G21" s="22" t="e">
        <f>E21</f>
        <v>#DIV/0!</v>
      </c>
      <c r="H21" s="23"/>
      <c r="I21" s="24" t="e">
        <f>G21/J2</f>
        <v>#DIV/0!</v>
      </c>
      <c r="J21" s="25" t="e">
        <f>I21/$I$39</f>
        <v>#DIV/0!</v>
      </c>
    </row>
    <row r="22" spans="2:10" ht="15.75" x14ac:dyDescent="0.25">
      <c r="B22" s="18" t="s">
        <v>115</v>
      </c>
      <c r="C22" s="52">
        <v>0.35</v>
      </c>
      <c r="D22" s="52">
        <f>9.315*J2</f>
        <v>279450</v>
      </c>
      <c r="E22" s="153">
        <f>(C22*D22)/J2</f>
        <v>3.2602500000000001</v>
      </c>
      <c r="F22" s="17"/>
      <c r="G22" s="22">
        <f>E22*J2</f>
        <v>97807.5</v>
      </c>
      <c r="H22" s="23"/>
      <c r="I22" s="24">
        <f>G22/$J$2</f>
        <v>3.2602500000000001</v>
      </c>
      <c r="J22" s="25">
        <f t="shared" ref="J22:J24" si="8">I22/$I$39</f>
        <v>8.0448740137457009E-2</v>
      </c>
    </row>
    <row r="23" spans="2:10" ht="15.75" x14ac:dyDescent="0.25">
      <c r="B23" s="18" t="s">
        <v>71</v>
      </c>
      <c r="C23" s="52"/>
      <c r="D23" s="52"/>
      <c r="E23" s="39" t="e">
        <f t="shared" ref="E23" si="9">(C23*$J$2)/D23</f>
        <v>#DIV/0!</v>
      </c>
      <c r="F23" s="17"/>
      <c r="G23" s="22" t="e">
        <f>E23*$J$2</f>
        <v>#DIV/0!</v>
      </c>
      <c r="H23" s="23"/>
      <c r="I23" s="24" t="e">
        <f>G23/$J$2</f>
        <v>#DIV/0!</v>
      </c>
      <c r="J23" s="25" t="e">
        <f t="shared" si="8"/>
        <v>#DIV/0!</v>
      </c>
    </row>
    <row r="24" spans="2:10" ht="15.75" x14ac:dyDescent="0.25">
      <c r="B24" s="27" t="s">
        <v>29</v>
      </c>
      <c r="C24" s="32"/>
      <c r="D24" s="28"/>
      <c r="E24" s="40"/>
      <c r="F24" s="41"/>
      <c r="G24" s="30" t="e">
        <f>SUM(G20:G23)</f>
        <v>#DIV/0!</v>
      </c>
      <c r="H24" s="23"/>
      <c r="I24" s="31" t="e">
        <f>SUM(I21:I23)</f>
        <v>#DIV/0!</v>
      </c>
      <c r="J24" s="25" t="e">
        <f t="shared" si="8"/>
        <v>#DIV/0!</v>
      </c>
    </row>
    <row r="25" spans="2:10" ht="8.25" customHeight="1" x14ac:dyDescent="0.25">
      <c r="B25" s="27"/>
      <c r="C25" s="32"/>
      <c r="D25" s="28"/>
      <c r="E25" s="40"/>
      <c r="F25" s="41"/>
      <c r="G25" s="33"/>
      <c r="H25" s="23"/>
      <c r="I25" s="31"/>
      <c r="J25" s="25"/>
    </row>
    <row r="26" spans="2:10" ht="15.75" x14ac:dyDescent="0.25">
      <c r="B26" s="42" t="s">
        <v>72</v>
      </c>
      <c r="C26" s="43"/>
      <c r="D26" s="44"/>
      <c r="E26" s="45"/>
      <c r="F26" s="41"/>
      <c r="G26" s="46">
        <f>SUM(G27:G28)</f>
        <v>666107.5</v>
      </c>
      <c r="H26" s="23"/>
      <c r="I26" s="47">
        <f>G26/J2</f>
        <v>22.203583333333334</v>
      </c>
      <c r="J26" s="48">
        <f>I26/I39</f>
        <v>0.54788752571235488</v>
      </c>
    </row>
    <row r="27" spans="2:10" ht="15.75" x14ac:dyDescent="0.25">
      <c r="B27" s="103" t="s">
        <v>30</v>
      </c>
      <c r="C27" s="104"/>
      <c r="D27" s="105"/>
      <c r="E27" s="106"/>
      <c r="F27" s="107"/>
      <c r="G27" s="108">
        <f>SUM(G16,G11,G6)</f>
        <v>346500</v>
      </c>
      <c r="H27" s="109"/>
      <c r="I27" s="105">
        <f>SUM(I16,I11,I6)</f>
        <v>11.55</v>
      </c>
      <c r="J27" s="110">
        <f>I27/$I$39</f>
        <v>0.28500358824863997</v>
      </c>
    </row>
    <row r="28" spans="2:10" ht="15.75" x14ac:dyDescent="0.25">
      <c r="B28" s="111" t="s">
        <v>31</v>
      </c>
      <c r="C28" s="112"/>
      <c r="D28" s="113"/>
      <c r="E28" s="114"/>
      <c r="F28" s="115"/>
      <c r="G28" s="116">
        <f>SUM(G22,G17,G12,G7)</f>
        <v>319607.5</v>
      </c>
      <c r="H28" s="117"/>
      <c r="I28" s="113">
        <f>G28/J2</f>
        <v>10.653583333333334</v>
      </c>
      <c r="J28" s="118">
        <f>I28/$I$39</f>
        <v>0.26288393746371486</v>
      </c>
    </row>
    <row r="29" spans="2:10" ht="7.5" customHeight="1" x14ac:dyDescent="0.25">
      <c r="C29" s="32"/>
      <c r="D29" s="28"/>
      <c r="E29" s="40"/>
      <c r="F29" s="41"/>
      <c r="G29" s="33"/>
      <c r="H29" s="23"/>
      <c r="I29" s="49"/>
      <c r="J29" s="25"/>
    </row>
    <row r="30" spans="2:10" ht="15.75" x14ac:dyDescent="0.25">
      <c r="B30" s="50" t="s">
        <v>32</v>
      </c>
      <c r="C30" s="51"/>
      <c r="D30" s="52"/>
      <c r="E30" s="53"/>
      <c r="F30" s="17"/>
      <c r="G30" s="54"/>
      <c r="H30" s="23"/>
      <c r="I30" s="55"/>
      <c r="J30" s="56"/>
    </row>
    <row r="31" spans="2:10" ht="15.75" x14ac:dyDescent="0.25">
      <c r="B31" s="18" t="s">
        <v>33</v>
      </c>
      <c r="C31" s="34" t="s">
        <v>17</v>
      </c>
      <c r="D31" s="26">
        <f>40000000/120</f>
        <v>333333.33333333331</v>
      </c>
      <c r="E31" s="14"/>
      <c r="F31" s="17"/>
      <c r="G31" s="22">
        <f>D31</f>
        <v>333333.33333333331</v>
      </c>
      <c r="H31" s="23"/>
      <c r="I31" s="24">
        <f>G31/$J$2</f>
        <v>11.111111111111111</v>
      </c>
      <c r="J31" s="25">
        <f>I31/$I$39</f>
        <v>0.27417372606891771</v>
      </c>
    </row>
    <row r="32" spans="2:10" ht="15.75" x14ac:dyDescent="0.25">
      <c r="B32" s="18"/>
      <c r="C32" s="34" t="s">
        <v>18</v>
      </c>
      <c r="D32" s="26">
        <f>22000000/120</f>
        <v>183333.33333333334</v>
      </c>
      <c r="E32" s="14"/>
      <c r="F32" s="17"/>
      <c r="G32" s="22">
        <f>D32</f>
        <v>183333.33333333334</v>
      </c>
      <c r="H32" s="23"/>
      <c r="I32" s="24">
        <f>G32/$J$2</f>
        <v>6.1111111111111116</v>
      </c>
      <c r="J32" s="25">
        <f t="shared" ref="J32:J33" si="10">I32/$I$39</f>
        <v>0.15079554933790476</v>
      </c>
    </row>
    <row r="33" spans="2:10" ht="15.75" x14ac:dyDescent="0.25">
      <c r="B33" s="27" t="s">
        <v>34</v>
      </c>
      <c r="C33" s="32" t="s">
        <v>35</v>
      </c>
      <c r="D33" s="26">
        <v>33000</v>
      </c>
      <c r="E33" s="40"/>
      <c r="F33" s="41"/>
      <c r="G33" s="33">
        <f>D33</f>
        <v>33000</v>
      </c>
      <c r="H33" s="23"/>
      <c r="I33" s="24">
        <f>G33/$J$2</f>
        <v>1.1000000000000001</v>
      </c>
      <c r="J33" s="25">
        <f t="shared" si="10"/>
        <v>2.7143198880822856E-2</v>
      </c>
    </row>
    <row r="34" spans="2:10" ht="9" customHeight="1" x14ac:dyDescent="0.25">
      <c r="B34" s="18"/>
      <c r="C34" s="18"/>
      <c r="D34" s="57"/>
      <c r="E34" s="14"/>
      <c r="F34" s="17"/>
      <c r="G34" s="36"/>
      <c r="H34" s="23"/>
      <c r="I34" s="24"/>
      <c r="J34" s="13"/>
    </row>
    <row r="35" spans="2:10" ht="15.75" x14ac:dyDescent="0.25">
      <c r="B35" s="58" t="s">
        <v>36</v>
      </c>
      <c r="C35" s="59"/>
      <c r="D35" s="59"/>
      <c r="E35" s="60"/>
      <c r="F35" s="61"/>
      <c r="G35" s="62">
        <f>G27+G31+G33</f>
        <v>712833.33333333326</v>
      </c>
      <c r="H35" s="63"/>
      <c r="I35" s="64">
        <f>G35/J2</f>
        <v>23.761111111111109</v>
      </c>
      <c r="J35" s="76">
        <f>I35/I39</f>
        <v>0.58632051319838052</v>
      </c>
    </row>
    <row r="36" spans="2:10" ht="15.75" x14ac:dyDescent="0.25">
      <c r="B36" s="143"/>
      <c r="C36" s="34"/>
      <c r="D36" s="34"/>
      <c r="E36" s="65"/>
      <c r="F36" s="66"/>
      <c r="G36" s="22"/>
      <c r="H36" s="67"/>
      <c r="I36" s="24"/>
      <c r="J36" s="152"/>
    </row>
    <row r="37" spans="2:10" ht="15.75" x14ac:dyDescent="0.25">
      <c r="B37" s="58" t="s">
        <v>112</v>
      </c>
      <c r="C37" s="59"/>
      <c r="D37" s="59"/>
      <c r="E37" s="60"/>
      <c r="F37" s="61"/>
      <c r="G37" s="62">
        <f>G28+G32</f>
        <v>502940.83333333337</v>
      </c>
      <c r="H37" s="63"/>
      <c r="I37" s="64">
        <f>G37/J2</f>
        <v>16.764694444444444</v>
      </c>
      <c r="J37" s="76">
        <f>I37/I39</f>
        <v>0.41367948680161959</v>
      </c>
    </row>
    <row r="38" spans="2:10" ht="9" customHeight="1" x14ac:dyDescent="0.25">
      <c r="B38" s="18"/>
      <c r="C38" s="34"/>
      <c r="D38" s="34"/>
      <c r="E38" s="65"/>
      <c r="F38" s="66"/>
      <c r="G38" s="22"/>
      <c r="H38" s="67"/>
      <c r="I38" s="24"/>
      <c r="J38" s="68"/>
    </row>
    <row r="39" spans="2:10" ht="15.75" x14ac:dyDescent="0.25">
      <c r="B39" s="144" t="s">
        <v>37</v>
      </c>
      <c r="C39" s="145"/>
      <c r="D39" s="145"/>
      <c r="E39" s="146"/>
      <c r="F39" s="147"/>
      <c r="G39" s="148">
        <f>SUM(G35,G37)</f>
        <v>1215774.1666666665</v>
      </c>
      <c r="H39" s="149"/>
      <c r="I39" s="150">
        <f>G39/J2</f>
        <v>40.52580555555555</v>
      </c>
      <c r="J39" s="151">
        <f>I39/I39</f>
        <v>1</v>
      </c>
    </row>
    <row r="40" spans="2:10" ht="15.75" x14ac:dyDescent="0.25">
      <c r="B40" s="69"/>
      <c r="C40" s="69"/>
      <c r="D40" s="70"/>
      <c r="E40" s="71"/>
      <c r="F40" s="72"/>
      <c r="G40" s="73"/>
      <c r="H40" s="74"/>
      <c r="I40" s="75"/>
      <c r="J40" s="76"/>
    </row>
    <row r="42" spans="2:10" x14ac:dyDescent="0.25">
      <c r="G42" s="141">
        <f>SUM(G27:G33)</f>
        <v>1215774.1666666665</v>
      </c>
    </row>
    <row r="43" spans="2:10" x14ac:dyDescent="0.25">
      <c r="G43" s="141"/>
    </row>
    <row r="44" spans="2:10" x14ac:dyDescent="0.25">
      <c r="G44" s="141"/>
    </row>
  </sheetData>
  <mergeCells count="6">
    <mergeCell ref="C4:E4"/>
    <mergeCell ref="B2:G2"/>
    <mergeCell ref="L2:R2"/>
    <mergeCell ref="T2:W2"/>
    <mergeCell ref="AB2:AE2"/>
    <mergeCell ref="C3:G3"/>
  </mergeCells>
  <pageMargins left="0.51181102362204722" right="0.51181102362204722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CB8C-9577-A24E-B216-9FED54F1C8D5}">
  <dimension ref="B2:AE44"/>
  <sheetViews>
    <sheetView topLeftCell="B1" workbookViewId="0">
      <pane xSplit="4" ySplit="3" topLeftCell="F4" activePane="bottomRight" state="frozen"/>
      <selection activeCell="B1" sqref="B1"/>
      <selection pane="topRight" activeCell="F1" sqref="F1"/>
      <selection pane="bottomLeft" activeCell="B4" sqref="B4"/>
      <selection pane="bottomRight" activeCell="J2" sqref="J2"/>
    </sheetView>
  </sheetViews>
  <sheetFormatPr defaultColWidth="8.85546875" defaultRowHeight="15" x14ac:dyDescent="0.25"/>
  <cols>
    <col min="1" max="1" width="0" hidden="1" customWidth="1"/>
    <col min="2" max="2" width="40.85546875" customWidth="1"/>
    <col min="3" max="3" width="13.42578125" customWidth="1"/>
    <col min="4" max="4" width="12.28515625" customWidth="1"/>
    <col min="5" max="5" width="16.7109375" customWidth="1"/>
    <col min="6" max="6" width="0.140625" customWidth="1"/>
    <col min="7" max="7" width="27.85546875" customWidth="1"/>
    <col min="8" max="8" width="0.7109375" customWidth="1"/>
    <col min="9" max="9" width="21" customWidth="1"/>
    <col min="10" max="10" width="15" customWidth="1"/>
    <col min="12" max="12" width="12.7109375" bestFit="1" customWidth="1"/>
    <col min="19" max="19" width="2.7109375" customWidth="1"/>
    <col min="20" max="20" width="16.28515625" customWidth="1"/>
    <col min="23" max="23" width="12" customWidth="1"/>
    <col min="24" max="24" width="13.42578125" customWidth="1"/>
    <col min="25" max="25" width="13.140625" customWidth="1"/>
    <col min="28" max="28" width="16.85546875" customWidth="1"/>
    <col min="29" max="29" width="13.42578125" customWidth="1"/>
    <col min="30" max="30" width="12.7109375" customWidth="1"/>
    <col min="31" max="31" width="13" customWidth="1"/>
  </cols>
  <sheetData>
    <row r="2" spans="2:31" ht="18.75" x14ac:dyDescent="0.25">
      <c r="B2" s="157" t="s">
        <v>119</v>
      </c>
      <c r="C2" s="158"/>
      <c r="D2" s="158"/>
      <c r="E2" s="158"/>
      <c r="F2" s="158"/>
      <c r="G2" s="158"/>
      <c r="H2" s="1"/>
      <c r="I2" s="2" t="s">
        <v>0</v>
      </c>
      <c r="J2" s="3"/>
      <c r="L2" s="159" t="s">
        <v>104</v>
      </c>
      <c r="M2" s="159"/>
      <c r="N2" s="159"/>
      <c r="O2" s="159"/>
      <c r="P2" s="159"/>
      <c r="Q2" s="159"/>
      <c r="R2" s="159"/>
      <c r="S2" s="7"/>
      <c r="T2" s="159" t="s">
        <v>105</v>
      </c>
      <c r="U2" s="159"/>
      <c r="V2" s="159"/>
      <c r="W2" s="159"/>
      <c r="X2" s="136"/>
      <c r="AB2" s="159" t="s">
        <v>110</v>
      </c>
      <c r="AC2" s="159"/>
      <c r="AD2" s="159"/>
      <c r="AE2" s="159"/>
    </row>
    <row r="3" spans="2:31" ht="15.75" x14ac:dyDescent="0.25">
      <c r="B3" s="4" t="s">
        <v>1</v>
      </c>
      <c r="C3" s="160" t="s">
        <v>2</v>
      </c>
      <c r="D3" s="161"/>
      <c r="E3" s="161"/>
      <c r="F3" s="162"/>
      <c r="G3" s="161"/>
      <c r="H3" s="5"/>
      <c r="I3" s="6"/>
      <c r="J3" s="142" t="s">
        <v>111</v>
      </c>
      <c r="L3" s="133"/>
      <c r="M3" s="133" t="s">
        <v>26</v>
      </c>
      <c r="N3" s="133" t="s">
        <v>103</v>
      </c>
      <c r="O3" s="133" t="s">
        <v>17</v>
      </c>
      <c r="P3" s="133"/>
      <c r="Q3" s="133" t="s">
        <v>18</v>
      </c>
      <c r="R3" s="133"/>
      <c r="S3" s="133"/>
      <c r="T3" s="133" t="s">
        <v>108</v>
      </c>
      <c r="U3" s="133" t="s">
        <v>109</v>
      </c>
      <c r="V3" s="133" t="s">
        <v>103</v>
      </c>
      <c r="W3" s="133" t="s">
        <v>107</v>
      </c>
      <c r="X3" s="136"/>
      <c r="Y3" s="136"/>
      <c r="Z3" s="136"/>
      <c r="AA3" s="136"/>
      <c r="AB3" s="133" t="s">
        <v>108</v>
      </c>
      <c r="AC3" s="133" t="s">
        <v>109</v>
      </c>
      <c r="AD3" s="133" t="s">
        <v>103</v>
      </c>
      <c r="AE3" s="133" t="s">
        <v>107</v>
      </c>
    </row>
    <row r="4" spans="2:31" ht="21" customHeight="1" x14ac:dyDescent="0.25">
      <c r="B4" s="7"/>
      <c r="C4" s="154" t="s">
        <v>3</v>
      </c>
      <c r="D4" s="155"/>
      <c r="E4" s="156"/>
      <c r="F4" s="8"/>
      <c r="G4" s="9" t="s">
        <v>4</v>
      </c>
      <c r="H4" s="10"/>
      <c r="I4" s="11" t="s">
        <v>5</v>
      </c>
      <c r="J4" s="9" t="s">
        <v>6</v>
      </c>
      <c r="L4" s="132" t="s">
        <v>99</v>
      </c>
      <c r="M4" s="134" t="e">
        <f>I8</f>
        <v>#DIV/0!</v>
      </c>
      <c r="N4" s="135" t="e">
        <f>M4/$M$10</f>
        <v>#DIV/0!</v>
      </c>
      <c r="O4" s="134" t="e">
        <f>I6</f>
        <v>#DIV/0!</v>
      </c>
      <c r="P4" s="135" t="e">
        <f>O4/O$10</f>
        <v>#DIV/0!</v>
      </c>
      <c r="Q4" s="134" t="e">
        <f>I7</f>
        <v>#DIV/0!</v>
      </c>
      <c r="R4" s="135" t="e">
        <f>Q4/Q$10</f>
        <v>#DIV/0!</v>
      </c>
      <c r="S4" s="135"/>
      <c r="T4" s="132" t="s">
        <v>114</v>
      </c>
      <c r="U4" s="134" t="e">
        <f>M8</f>
        <v>#DIV/0!</v>
      </c>
      <c r="V4" s="135" t="e">
        <f>U4/$M$10</f>
        <v>#DIV/0!</v>
      </c>
      <c r="W4" s="135" t="e">
        <f>V4</f>
        <v>#DIV/0!</v>
      </c>
      <c r="X4" s="139"/>
      <c r="Y4" s="137"/>
      <c r="Z4" s="138"/>
      <c r="AA4" s="139"/>
      <c r="AB4" s="132" t="s">
        <v>99</v>
      </c>
      <c r="AC4" s="134" t="e">
        <f>O4</f>
        <v>#DIV/0!</v>
      </c>
      <c r="AD4" s="135" t="e">
        <f>AC4/AC$8</f>
        <v>#DIV/0!</v>
      </c>
      <c r="AE4" s="135" t="e">
        <f>AD4</f>
        <v>#DIV/0!</v>
      </c>
    </row>
    <row r="5" spans="2:31" ht="15.75" x14ac:dyDescent="0.25">
      <c r="B5" s="12" t="s">
        <v>7</v>
      </c>
      <c r="C5" s="13" t="s">
        <v>8</v>
      </c>
      <c r="D5" s="13" t="s">
        <v>9</v>
      </c>
      <c r="E5" s="14" t="s">
        <v>10</v>
      </c>
      <c r="F5" s="15"/>
      <c r="G5" s="16"/>
      <c r="H5" s="17"/>
      <c r="L5" s="133" t="s">
        <v>98</v>
      </c>
      <c r="M5" s="134" t="e">
        <f>I13</f>
        <v>#DIV/0!</v>
      </c>
      <c r="N5" s="135" t="e">
        <f t="shared" ref="N5:N9" si="0">M5/$M$10</f>
        <v>#DIV/0!</v>
      </c>
      <c r="O5" s="134" t="e">
        <f>I11</f>
        <v>#DIV/0!</v>
      </c>
      <c r="P5" s="135" t="e">
        <f>O5/O$10</f>
        <v>#DIV/0!</v>
      </c>
      <c r="Q5" s="134" t="e">
        <f>I12</f>
        <v>#DIV/0!</v>
      </c>
      <c r="R5" s="135" t="e">
        <f t="shared" ref="R5:R10" si="1">Q5/Q$10</f>
        <v>#DIV/0!</v>
      </c>
      <c r="S5" s="135"/>
      <c r="T5" s="132" t="s">
        <v>24</v>
      </c>
      <c r="U5" s="134" t="e">
        <f>M6</f>
        <v>#DIV/0!</v>
      </c>
      <c r="V5" s="135" t="e">
        <f t="shared" ref="V5:V9" si="2">U5/$M$10</f>
        <v>#DIV/0!</v>
      </c>
      <c r="W5" s="135" t="e">
        <f>W4+V5</f>
        <v>#DIV/0!</v>
      </c>
      <c r="X5" s="139"/>
      <c r="Y5" s="136"/>
      <c r="Z5" s="138"/>
      <c r="AA5" s="139"/>
      <c r="AB5" s="133" t="s">
        <v>24</v>
      </c>
      <c r="AC5" s="134" t="e">
        <f>O6</f>
        <v>#DIV/0!</v>
      </c>
      <c r="AD5" s="135" t="e">
        <f>AC5/AC$8</f>
        <v>#DIV/0!</v>
      </c>
      <c r="AE5" s="135" t="e">
        <f>AE4+AD5</f>
        <v>#DIV/0!</v>
      </c>
    </row>
    <row r="6" spans="2:31" ht="15.75" x14ac:dyDescent="0.25">
      <c r="B6" s="18" t="s">
        <v>11</v>
      </c>
      <c r="C6" s="19" t="e">
        <f>J2/D6</f>
        <v>#DIV/0!</v>
      </c>
      <c r="D6" s="20"/>
      <c r="E6" s="21"/>
      <c r="F6" s="17"/>
      <c r="G6" s="22">
        <f>E6*D6</f>
        <v>0</v>
      </c>
      <c r="H6" s="23"/>
      <c r="I6" s="24" t="e">
        <f>G6/$J$2</f>
        <v>#DIV/0!</v>
      </c>
      <c r="J6" s="25" t="e">
        <f>I6/$I$39</f>
        <v>#DIV/0!</v>
      </c>
      <c r="L6" s="133" t="s">
        <v>24</v>
      </c>
      <c r="M6" s="134" t="e">
        <f>I18</f>
        <v>#DIV/0!</v>
      </c>
      <c r="N6" s="135" t="e">
        <f t="shared" si="0"/>
        <v>#DIV/0!</v>
      </c>
      <c r="O6" s="134" t="e">
        <f>I16</f>
        <v>#DIV/0!</v>
      </c>
      <c r="P6" s="135" t="e">
        <f t="shared" ref="P6:P9" si="3">O6/O$10</f>
        <v>#DIV/0!</v>
      </c>
      <c r="Q6" s="134" t="e">
        <f>I17</f>
        <v>#DIV/0!</v>
      </c>
      <c r="R6" s="135" t="e">
        <f t="shared" si="1"/>
        <v>#DIV/0!</v>
      </c>
      <c r="S6" s="135"/>
      <c r="T6" s="133" t="s">
        <v>99</v>
      </c>
      <c r="U6" s="134" t="e">
        <f>M4</f>
        <v>#DIV/0!</v>
      </c>
      <c r="V6" s="135" t="e">
        <f t="shared" si="2"/>
        <v>#DIV/0!</v>
      </c>
      <c r="W6" s="135" t="e">
        <f t="shared" ref="W6:W7" si="4">W5+V6</f>
        <v>#DIV/0!</v>
      </c>
      <c r="X6" s="139"/>
      <c r="Y6" s="136"/>
      <c r="Z6" s="138"/>
      <c r="AA6" s="139"/>
      <c r="AB6" s="133" t="s">
        <v>106</v>
      </c>
      <c r="AC6" s="134" t="e">
        <f>O5</f>
        <v>#DIV/0!</v>
      </c>
      <c r="AD6" s="135" t="e">
        <f>AC6/AC$8</f>
        <v>#DIV/0!</v>
      </c>
      <c r="AE6" s="135" t="e">
        <f t="shared" ref="AE6:AE7" si="5">AE5+AD6</f>
        <v>#DIV/0!</v>
      </c>
    </row>
    <row r="7" spans="2:31" ht="15.75" x14ac:dyDescent="0.25">
      <c r="B7" s="18" t="s">
        <v>12</v>
      </c>
      <c r="C7" s="19"/>
      <c r="D7" s="26"/>
      <c r="E7" s="21"/>
      <c r="F7" s="17"/>
      <c r="G7" s="22">
        <f>E7*D7</f>
        <v>0</v>
      </c>
      <c r="H7" s="17"/>
      <c r="I7" s="24" t="e">
        <f>G7/$J$2</f>
        <v>#DIV/0!</v>
      </c>
      <c r="J7" s="25" t="e">
        <f>I7/$I$39</f>
        <v>#DIV/0!</v>
      </c>
      <c r="L7" s="133" t="s">
        <v>100</v>
      </c>
      <c r="M7" s="134" t="e">
        <f>I22</f>
        <v>#DIV/0!</v>
      </c>
      <c r="N7" s="135" t="e">
        <f t="shared" si="0"/>
        <v>#DIV/0!</v>
      </c>
      <c r="O7" s="7">
        <f>0</f>
        <v>0</v>
      </c>
      <c r="P7" s="135" t="e">
        <f t="shared" si="3"/>
        <v>#DIV/0!</v>
      </c>
      <c r="Q7" s="134" t="e">
        <f>I24</f>
        <v>#DIV/0!</v>
      </c>
      <c r="R7" s="135" t="e">
        <f t="shared" si="1"/>
        <v>#DIV/0!</v>
      </c>
      <c r="S7" s="135"/>
      <c r="T7" s="133" t="s">
        <v>106</v>
      </c>
      <c r="U7" s="134" t="e">
        <f>M5</f>
        <v>#DIV/0!</v>
      </c>
      <c r="V7" s="135" t="e">
        <f t="shared" si="2"/>
        <v>#DIV/0!</v>
      </c>
      <c r="W7" s="135" t="e">
        <f t="shared" si="4"/>
        <v>#DIV/0!</v>
      </c>
      <c r="X7" s="139"/>
      <c r="Y7" s="136"/>
      <c r="Z7" s="140"/>
      <c r="AA7" s="139"/>
      <c r="AB7" s="133" t="s">
        <v>101</v>
      </c>
      <c r="AC7" s="134" t="e">
        <f>O8</f>
        <v>#DIV/0!</v>
      </c>
      <c r="AD7" s="135" t="e">
        <f>AC7/AC$8</f>
        <v>#DIV/0!</v>
      </c>
      <c r="AE7" s="135" t="e">
        <f t="shared" si="5"/>
        <v>#DIV/0!</v>
      </c>
    </row>
    <row r="8" spans="2:31" ht="15.75" x14ac:dyDescent="0.25">
      <c r="B8" s="27" t="s">
        <v>13</v>
      </c>
      <c r="C8" s="28" t="e">
        <f>J2/D8</f>
        <v>#DIV/0!</v>
      </c>
      <c r="D8" s="28">
        <f>SUM(D6:D7)</f>
        <v>0</v>
      </c>
      <c r="E8" s="29"/>
      <c r="F8" s="17"/>
      <c r="G8" s="30">
        <f>SUM(G6:G7)</f>
        <v>0</v>
      </c>
      <c r="H8" s="23"/>
      <c r="I8" s="31" t="e">
        <f>SUM(I6:I7)</f>
        <v>#DIV/0!</v>
      </c>
      <c r="J8" s="25" t="e">
        <f>I8/$I$39</f>
        <v>#DIV/0!</v>
      </c>
      <c r="L8" s="133" t="s">
        <v>113</v>
      </c>
      <c r="M8" s="134" t="e">
        <f>SUM(I31:I32)</f>
        <v>#DIV/0!</v>
      </c>
      <c r="N8" s="135" t="e">
        <f t="shared" si="0"/>
        <v>#DIV/0!</v>
      </c>
      <c r="O8" s="134" t="e">
        <f>I31</f>
        <v>#DIV/0!</v>
      </c>
      <c r="P8" s="135" t="e">
        <f t="shared" si="3"/>
        <v>#DIV/0!</v>
      </c>
      <c r="Q8" s="134" t="e">
        <f>I32</f>
        <v>#DIV/0!</v>
      </c>
      <c r="R8" s="135" t="e">
        <f t="shared" si="1"/>
        <v>#DIV/0!</v>
      </c>
      <c r="S8" s="135"/>
      <c r="T8" s="133" t="s">
        <v>100</v>
      </c>
      <c r="U8" s="134" t="e">
        <f>M7</f>
        <v>#DIV/0!</v>
      </c>
      <c r="V8" s="135" t="e">
        <f t="shared" si="2"/>
        <v>#DIV/0!</v>
      </c>
      <c r="W8" s="135" t="e">
        <f>W7+V8</f>
        <v>#DIV/0!</v>
      </c>
      <c r="X8" s="139"/>
      <c r="Y8" s="136"/>
      <c r="Z8" s="138"/>
      <c r="AA8" s="139"/>
      <c r="AB8" s="133" t="s">
        <v>102</v>
      </c>
      <c r="AC8" s="134" t="e">
        <f>SUM(AC3:AC7)</f>
        <v>#DIV/0!</v>
      </c>
      <c r="AD8" s="135" t="e">
        <f>AC8/AC$8</f>
        <v>#DIV/0!</v>
      </c>
      <c r="AE8" s="135" t="e">
        <f>AD8</f>
        <v>#DIV/0!</v>
      </c>
    </row>
    <row r="9" spans="2:31" ht="17.100000000000001" customHeight="1" x14ac:dyDescent="0.25">
      <c r="B9" s="27"/>
      <c r="C9" s="32"/>
      <c r="D9" s="28"/>
      <c r="E9" s="29"/>
      <c r="F9" s="17"/>
      <c r="G9" s="33"/>
      <c r="H9" s="23"/>
      <c r="I9" s="31"/>
      <c r="J9" s="25"/>
      <c r="L9" s="133" t="s">
        <v>101</v>
      </c>
      <c r="M9" s="134" t="e">
        <f>I33</f>
        <v>#DIV/0!</v>
      </c>
      <c r="N9" s="135" t="e">
        <f t="shared" si="0"/>
        <v>#DIV/0!</v>
      </c>
      <c r="O9" s="134" t="e">
        <f>I33</f>
        <v>#DIV/0!</v>
      </c>
      <c r="P9" s="135" t="e">
        <f t="shared" si="3"/>
        <v>#DIV/0!</v>
      </c>
      <c r="Q9" s="134">
        <v>0</v>
      </c>
      <c r="R9" s="135" t="e">
        <f t="shared" si="1"/>
        <v>#DIV/0!</v>
      </c>
      <c r="S9" s="135"/>
      <c r="T9" s="133" t="s">
        <v>101</v>
      </c>
      <c r="U9" s="134" t="e">
        <f>M9</f>
        <v>#DIV/0!</v>
      </c>
      <c r="V9" s="135" t="e">
        <f t="shared" si="2"/>
        <v>#DIV/0!</v>
      </c>
      <c r="W9" s="135" t="e">
        <f>W8+V9</f>
        <v>#DIV/0!</v>
      </c>
      <c r="X9" s="139"/>
      <c r="Y9" s="136"/>
      <c r="Z9" s="138"/>
      <c r="AA9" s="139"/>
      <c r="AB9" s="133"/>
      <c r="AC9" s="134"/>
      <c r="AD9" s="135"/>
      <c r="AE9" s="135"/>
    </row>
    <row r="10" spans="2:31" ht="15.75" x14ac:dyDescent="0.25">
      <c r="B10" s="12" t="s">
        <v>14</v>
      </c>
      <c r="C10" s="34"/>
      <c r="D10" s="19"/>
      <c r="E10" s="35"/>
      <c r="F10" s="17"/>
      <c r="G10" s="36" t="s">
        <v>15</v>
      </c>
      <c r="H10" s="23"/>
      <c r="I10" s="24"/>
      <c r="J10" s="25"/>
      <c r="L10" s="133" t="s">
        <v>102</v>
      </c>
      <c r="M10" s="134" t="e">
        <f>SUM(M4:M9)</f>
        <v>#DIV/0!</v>
      </c>
      <c r="N10" s="135" t="e">
        <f>SUM(N4:N9)</f>
        <v>#DIV/0!</v>
      </c>
      <c r="O10" s="134" t="e">
        <f>SUM(O4:O9)</f>
        <v>#DIV/0!</v>
      </c>
      <c r="P10" s="135" t="e">
        <f>SUM(P4:P9)</f>
        <v>#DIV/0!</v>
      </c>
      <c r="Q10" s="134" t="e">
        <f>SUM(Q4:Q9)</f>
        <v>#DIV/0!</v>
      </c>
      <c r="R10" s="135" t="e">
        <f t="shared" si="1"/>
        <v>#DIV/0!</v>
      </c>
      <c r="S10" s="135"/>
      <c r="T10" s="133" t="s">
        <v>102</v>
      </c>
      <c r="U10" s="134" t="e">
        <f>SUM(U4:U9)</f>
        <v>#DIV/0!</v>
      </c>
      <c r="V10" s="135" t="e">
        <f>U10/$M$10</f>
        <v>#DIV/0!</v>
      </c>
      <c r="W10" s="135" t="e">
        <f>V10</f>
        <v>#DIV/0!</v>
      </c>
    </row>
    <row r="11" spans="2:31" ht="15.75" x14ac:dyDescent="0.25">
      <c r="B11" s="18" t="s">
        <v>16</v>
      </c>
      <c r="C11" s="34" t="s">
        <v>17</v>
      </c>
      <c r="D11" s="19"/>
      <c r="E11" s="35"/>
      <c r="F11" s="17"/>
      <c r="G11" s="37"/>
      <c r="H11" s="23"/>
      <c r="I11" s="24" t="e">
        <f>G11/$J$2</f>
        <v>#DIV/0!</v>
      </c>
      <c r="J11" s="25" t="e">
        <f>I11/$I$39</f>
        <v>#DIV/0!</v>
      </c>
    </row>
    <row r="12" spans="2:31" ht="15.75" x14ac:dyDescent="0.25">
      <c r="B12" s="18"/>
      <c r="C12" s="34" t="s">
        <v>18</v>
      </c>
      <c r="D12" s="19"/>
      <c r="E12" s="35"/>
      <c r="F12" s="17"/>
      <c r="G12" s="37"/>
      <c r="H12" s="23"/>
      <c r="I12" s="24" t="e">
        <f>G12/$J$2</f>
        <v>#DIV/0!</v>
      </c>
      <c r="J12" s="25" t="e">
        <f t="shared" ref="J12:J13" si="6">I12/$I$39</f>
        <v>#DIV/0!</v>
      </c>
    </row>
    <row r="13" spans="2:31" ht="15.75" x14ac:dyDescent="0.25">
      <c r="B13" s="27" t="s">
        <v>19</v>
      </c>
      <c r="C13" s="32" t="s">
        <v>20</v>
      </c>
      <c r="D13" s="28"/>
      <c r="E13" s="29"/>
      <c r="F13" s="17"/>
      <c r="G13" s="30">
        <f>SUM(G11:G12)</f>
        <v>0</v>
      </c>
      <c r="H13" s="23"/>
      <c r="I13" s="31" t="e">
        <f>G13/$J$2</f>
        <v>#DIV/0!</v>
      </c>
      <c r="J13" s="25" t="e">
        <f t="shared" si="6"/>
        <v>#DIV/0!</v>
      </c>
    </row>
    <row r="14" spans="2:31" ht="9" customHeight="1" x14ac:dyDescent="0.25">
      <c r="B14" s="27"/>
      <c r="C14" s="32"/>
      <c r="D14" s="28"/>
      <c r="E14" s="29"/>
      <c r="F14" s="17"/>
      <c r="G14" s="33"/>
      <c r="H14" s="23"/>
      <c r="I14" s="31"/>
      <c r="J14" s="25"/>
    </row>
    <row r="15" spans="2:31" ht="15.75" x14ac:dyDescent="0.25">
      <c r="B15" s="12" t="s">
        <v>21</v>
      </c>
      <c r="C15" s="34"/>
      <c r="D15" s="19" t="s">
        <v>22</v>
      </c>
      <c r="E15" s="35" t="s">
        <v>23</v>
      </c>
      <c r="F15" s="17"/>
      <c r="G15" s="36" t="s">
        <v>15</v>
      </c>
      <c r="H15" s="23"/>
      <c r="I15" s="24"/>
      <c r="J15" s="25"/>
    </row>
    <row r="16" spans="2:31" ht="15.75" x14ac:dyDescent="0.25">
      <c r="B16" s="18" t="s">
        <v>24</v>
      </c>
      <c r="C16" s="34" t="s">
        <v>17</v>
      </c>
      <c r="D16" s="26"/>
      <c r="E16" s="21"/>
      <c r="F16" s="17"/>
      <c r="G16" s="22">
        <f>(E16*D16)*$J$2</f>
        <v>0</v>
      </c>
      <c r="H16" s="23"/>
      <c r="I16" s="24" t="e">
        <f>G16/$J$2</f>
        <v>#DIV/0!</v>
      </c>
      <c r="J16" s="25" t="e">
        <f>I16/$I$39</f>
        <v>#DIV/0!</v>
      </c>
    </row>
    <row r="17" spans="2:10" ht="15.75" x14ac:dyDescent="0.25">
      <c r="B17" s="18"/>
      <c r="C17" s="34" t="s">
        <v>18</v>
      </c>
      <c r="D17" s="26"/>
      <c r="E17" s="35">
        <f>E16</f>
        <v>0</v>
      </c>
      <c r="F17" s="17"/>
      <c r="G17" s="22">
        <f>(E17*D17)*$J$2</f>
        <v>0</v>
      </c>
      <c r="H17" s="23"/>
      <c r="I17" s="24" t="e">
        <f>G17/$J$2</f>
        <v>#DIV/0!</v>
      </c>
      <c r="J17" s="25" t="e">
        <f t="shared" ref="J17:J18" si="7">I17/$I$39</f>
        <v>#DIV/0!</v>
      </c>
    </row>
    <row r="18" spans="2:10" ht="15.75" x14ac:dyDescent="0.25">
      <c r="B18" s="27" t="s">
        <v>25</v>
      </c>
      <c r="C18" s="32" t="s">
        <v>26</v>
      </c>
      <c r="D18" s="28">
        <f>SUM(D16:D17)</f>
        <v>0</v>
      </c>
      <c r="E18" s="29">
        <f>E16</f>
        <v>0</v>
      </c>
      <c r="F18" s="38"/>
      <c r="G18" s="30">
        <f>(E18*D18)*$J$2</f>
        <v>0</v>
      </c>
      <c r="H18" s="23"/>
      <c r="I18" s="31" t="e">
        <f>G18/$J$2</f>
        <v>#DIV/0!</v>
      </c>
      <c r="J18" s="25" t="e">
        <f t="shared" si="7"/>
        <v>#DIV/0!</v>
      </c>
    </row>
    <row r="19" spans="2:10" ht="8.25" customHeight="1" x14ac:dyDescent="0.25">
      <c r="B19" s="27"/>
      <c r="C19" s="32"/>
      <c r="D19" s="28"/>
      <c r="E19" s="29"/>
      <c r="F19" s="38"/>
      <c r="G19" s="33"/>
      <c r="H19" s="23"/>
      <c r="I19" s="31"/>
      <c r="J19" s="25"/>
    </row>
    <row r="20" spans="2:10" ht="15.75" x14ac:dyDescent="0.25">
      <c r="B20" s="12" t="s">
        <v>27</v>
      </c>
      <c r="C20" s="34" t="s">
        <v>117</v>
      </c>
      <c r="D20" s="19" t="s">
        <v>118</v>
      </c>
      <c r="E20" s="35" t="s">
        <v>116</v>
      </c>
      <c r="F20" s="17"/>
      <c r="G20" s="36" t="s">
        <v>15</v>
      </c>
      <c r="H20" s="23"/>
      <c r="I20" s="24"/>
      <c r="J20" s="25"/>
    </row>
    <row r="21" spans="2:10" ht="15.75" x14ac:dyDescent="0.25">
      <c r="B21" s="18" t="s">
        <v>28</v>
      </c>
      <c r="C21" s="26"/>
      <c r="D21" s="26"/>
      <c r="E21" s="39" t="e">
        <f>(C21*$J$2)/D21</f>
        <v>#DIV/0!</v>
      </c>
      <c r="F21" s="17"/>
      <c r="G21" s="22" t="e">
        <f>E21</f>
        <v>#DIV/0!</v>
      </c>
      <c r="H21" s="23"/>
      <c r="I21" s="24" t="e">
        <f>G21/J2</f>
        <v>#DIV/0!</v>
      </c>
      <c r="J21" s="25" t="e">
        <f>I21/$I$39</f>
        <v>#DIV/0!</v>
      </c>
    </row>
    <row r="22" spans="2:10" ht="15.75" x14ac:dyDescent="0.25">
      <c r="B22" s="18" t="s">
        <v>115</v>
      </c>
      <c r="C22" s="52"/>
      <c r="D22" s="52"/>
      <c r="E22" s="153" t="e">
        <f>(C22*D22)/J2</f>
        <v>#DIV/0!</v>
      </c>
      <c r="F22" s="17"/>
      <c r="G22" s="22" t="e">
        <f>E22*J2</f>
        <v>#DIV/0!</v>
      </c>
      <c r="H22" s="23"/>
      <c r="I22" s="24" t="e">
        <f>G22/$J$2</f>
        <v>#DIV/0!</v>
      </c>
      <c r="J22" s="25" t="e">
        <f t="shared" ref="J22:J24" si="8">I22/$I$39</f>
        <v>#DIV/0!</v>
      </c>
    </row>
    <row r="23" spans="2:10" ht="15.75" x14ac:dyDescent="0.25">
      <c r="B23" s="18" t="s">
        <v>71</v>
      </c>
      <c r="C23" s="52"/>
      <c r="D23" s="52"/>
      <c r="E23" s="39" t="e">
        <f t="shared" ref="E23" si="9">(C23*$J$2)/D23</f>
        <v>#DIV/0!</v>
      </c>
      <c r="F23" s="17"/>
      <c r="G23" s="22" t="e">
        <f>E23*$J$2</f>
        <v>#DIV/0!</v>
      </c>
      <c r="H23" s="23"/>
      <c r="I23" s="24" t="e">
        <f>G23/$J$2</f>
        <v>#DIV/0!</v>
      </c>
      <c r="J23" s="25" t="e">
        <f t="shared" si="8"/>
        <v>#DIV/0!</v>
      </c>
    </row>
    <row r="24" spans="2:10" ht="15.75" x14ac:dyDescent="0.25">
      <c r="B24" s="27" t="s">
        <v>29</v>
      </c>
      <c r="C24" s="32"/>
      <c r="D24" s="28"/>
      <c r="E24" s="40"/>
      <c r="F24" s="41"/>
      <c r="G24" s="30" t="e">
        <f>SUM(G20:G23)</f>
        <v>#DIV/0!</v>
      </c>
      <c r="H24" s="23"/>
      <c r="I24" s="31" t="e">
        <f>SUM(I21:I23)</f>
        <v>#DIV/0!</v>
      </c>
      <c r="J24" s="25" t="e">
        <f t="shared" si="8"/>
        <v>#DIV/0!</v>
      </c>
    </row>
    <row r="25" spans="2:10" ht="8.25" customHeight="1" x14ac:dyDescent="0.25">
      <c r="B25" s="27"/>
      <c r="C25" s="32"/>
      <c r="D25" s="28"/>
      <c r="E25" s="40"/>
      <c r="F25" s="41"/>
      <c r="G25" s="33"/>
      <c r="H25" s="23"/>
      <c r="I25" s="31"/>
      <c r="J25" s="25"/>
    </row>
    <row r="26" spans="2:10" ht="15.75" x14ac:dyDescent="0.25">
      <c r="B26" s="42" t="s">
        <v>72</v>
      </c>
      <c r="C26" s="43"/>
      <c r="D26" s="44"/>
      <c r="E26" s="45"/>
      <c r="F26" s="41"/>
      <c r="G26" s="46" t="e">
        <f>SUM(G27:G28)</f>
        <v>#DIV/0!</v>
      </c>
      <c r="H26" s="23"/>
      <c r="I26" s="47" t="e">
        <f>G26/J2</f>
        <v>#DIV/0!</v>
      </c>
      <c r="J26" s="48" t="e">
        <f>I26/I39</f>
        <v>#DIV/0!</v>
      </c>
    </row>
    <row r="27" spans="2:10" ht="15.75" x14ac:dyDescent="0.25">
      <c r="B27" s="103" t="s">
        <v>30</v>
      </c>
      <c r="C27" s="104"/>
      <c r="D27" s="105"/>
      <c r="E27" s="106"/>
      <c r="F27" s="107"/>
      <c r="G27" s="108">
        <f>SUM(G16,G11,G6)</f>
        <v>0</v>
      </c>
      <c r="H27" s="109"/>
      <c r="I27" s="105" t="e">
        <f>SUM(I16,I11,I6)</f>
        <v>#DIV/0!</v>
      </c>
      <c r="J27" s="110" t="e">
        <f>I27/$I$39</f>
        <v>#DIV/0!</v>
      </c>
    </row>
    <row r="28" spans="2:10" ht="15.75" x14ac:dyDescent="0.25">
      <c r="B28" s="111" t="s">
        <v>31</v>
      </c>
      <c r="C28" s="112"/>
      <c r="D28" s="113"/>
      <c r="E28" s="114"/>
      <c r="F28" s="115"/>
      <c r="G28" s="116" t="e">
        <f>SUM(G22,G17,G12,G7)</f>
        <v>#DIV/0!</v>
      </c>
      <c r="H28" s="117"/>
      <c r="I28" s="113" t="e">
        <f>G28/J2</f>
        <v>#DIV/0!</v>
      </c>
      <c r="J28" s="118" t="e">
        <f>I28/$I$39</f>
        <v>#DIV/0!</v>
      </c>
    </row>
    <row r="29" spans="2:10" ht="7.5" customHeight="1" x14ac:dyDescent="0.25">
      <c r="C29" s="32"/>
      <c r="D29" s="28"/>
      <c r="E29" s="40"/>
      <c r="F29" s="41"/>
      <c r="G29" s="33"/>
      <c r="H29" s="23"/>
      <c r="I29" s="49"/>
      <c r="J29" s="25"/>
    </row>
    <row r="30" spans="2:10" ht="15.75" x14ac:dyDescent="0.25">
      <c r="B30" s="50" t="s">
        <v>32</v>
      </c>
      <c r="C30" s="51"/>
      <c r="D30" s="52"/>
      <c r="E30" s="53"/>
      <c r="F30" s="17"/>
      <c r="G30" s="54"/>
      <c r="H30" s="23"/>
      <c r="I30" s="55"/>
      <c r="J30" s="56"/>
    </row>
    <row r="31" spans="2:10" ht="15.75" x14ac:dyDescent="0.25">
      <c r="B31" s="18" t="s">
        <v>33</v>
      </c>
      <c r="C31" s="34" t="s">
        <v>17</v>
      </c>
      <c r="D31" s="26"/>
      <c r="E31" s="14"/>
      <c r="F31" s="17"/>
      <c r="G31" s="22">
        <f>D31</f>
        <v>0</v>
      </c>
      <c r="H31" s="23"/>
      <c r="I31" s="24" t="e">
        <f>G31/$J$2</f>
        <v>#DIV/0!</v>
      </c>
      <c r="J31" s="25" t="e">
        <f>I31/$I$39</f>
        <v>#DIV/0!</v>
      </c>
    </row>
    <row r="32" spans="2:10" ht="15.75" x14ac:dyDescent="0.25">
      <c r="B32" s="18"/>
      <c r="C32" s="34" t="s">
        <v>18</v>
      </c>
      <c r="D32" s="26"/>
      <c r="E32" s="14"/>
      <c r="F32" s="17"/>
      <c r="G32" s="22">
        <f>D32</f>
        <v>0</v>
      </c>
      <c r="H32" s="23"/>
      <c r="I32" s="24" t="e">
        <f>G32/$J$2</f>
        <v>#DIV/0!</v>
      </c>
      <c r="J32" s="25" t="e">
        <f t="shared" ref="J32:J33" si="10">I32/$I$39</f>
        <v>#DIV/0!</v>
      </c>
    </row>
    <row r="33" spans="2:10" ht="15.75" x14ac:dyDescent="0.25">
      <c r="B33" s="27" t="s">
        <v>34</v>
      </c>
      <c r="C33" s="32" t="s">
        <v>35</v>
      </c>
      <c r="D33" s="26"/>
      <c r="E33" s="40"/>
      <c r="F33" s="41"/>
      <c r="G33" s="33">
        <f>D33</f>
        <v>0</v>
      </c>
      <c r="H33" s="23"/>
      <c r="I33" s="24" t="e">
        <f>G33/$J$2</f>
        <v>#DIV/0!</v>
      </c>
      <c r="J33" s="25" t="e">
        <f t="shared" si="10"/>
        <v>#DIV/0!</v>
      </c>
    </row>
    <row r="34" spans="2:10" ht="9" customHeight="1" x14ac:dyDescent="0.25">
      <c r="B34" s="18"/>
      <c r="C34" s="18"/>
      <c r="D34" s="57"/>
      <c r="E34" s="14"/>
      <c r="F34" s="17"/>
      <c r="G34" s="36"/>
      <c r="H34" s="23"/>
      <c r="I34" s="24"/>
      <c r="J34" s="13"/>
    </row>
    <row r="35" spans="2:10" ht="15.75" x14ac:dyDescent="0.25">
      <c r="B35" s="58" t="s">
        <v>36</v>
      </c>
      <c r="C35" s="59"/>
      <c r="D35" s="59"/>
      <c r="E35" s="60"/>
      <c r="F35" s="61"/>
      <c r="G35" s="62">
        <f>G27+G31+G33</f>
        <v>0</v>
      </c>
      <c r="H35" s="63"/>
      <c r="I35" s="64" t="e">
        <f>G35/J2</f>
        <v>#DIV/0!</v>
      </c>
      <c r="J35" s="76" t="e">
        <f>I35/I39</f>
        <v>#DIV/0!</v>
      </c>
    </row>
    <row r="36" spans="2:10" ht="15.75" x14ac:dyDescent="0.25">
      <c r="B36" s="143"/>
      <c r="C36" s="34"/>
      <c r="D36" s="34"/>
      <c r="E36" s="65"/>
      <c r="F36" s="66"/>
      <c r="G36" s="22"/>
      <c r="H36" s="67"/>
      <c r="I36" s="24"/>
      <c r="J36" s="152"/>
    </row>
    <row r="37" spans="2:10" ht="15.75" x14ac:dyDescent="0.25">
      <c r="B37" s="58" t="s">
        <v>112</v>
      </c>
      <c r="C37" s="59"/>
      <c r="D37" s="59"/>
      <c r="E37" s="60"/>
      <c r="F37" s="61"/>
      <c r="G37" s="62" t="e">
        <f>G28+G32</f>
        <v>#DIV/0!</v>
      </c>
      <c r="H37" s="63"/>
      <c r="I37" s="64" t="e">
        <f>G37/J2</f>
        <v>#DIV/0!</v>
      </c>
      <c r="J37" s="76" t="e">
        <f>I37/I39</f>
        <v>#DIV/0!</v>
      </c>
    </row>
    <row r="38" spans="2:10" ht="9" customHeight="1" x14ac:dyDescent="0.25">
      <c r="B38" s="18"/>
      <c r="C38" s="34"/>
      <c r="D38" s="34"/>
      <c r="E38" s="65"/>
      <c r="F38" s="66"/>
      <c r="G38" s="22"/>
      <c r="H38" s="67"/>
      <c r="I38" s="24"/>
      <c r="J38" s="68"/>
    </row>
    <row r="39" spans="2:10" ht="15.75" x14ac:dyDescent="0.25">
      <c r="B39" s="144" t="s">
        <v>37</v>
      </c>
      <c r="C39" s="145"/>
      <c r="D39" s="145"/>
      <c r="E39" s="146"/>
      <c r="F39" s="147"/>
      <c r="G39" s="148" t="e">
        <f>SUM(G35,G37)</f>
        <v>#DIV/0!</v>
      </c>
      <c r="H39" s="149"/>
      <c r="I39" s="150" t="e">
        <f>G39/J2</f>
        <v>#DIV/0!</v>
      </c>
      <c r="J39" s="151" t="e">
        <f>I39/I39</f>
        <v>#DIV/0!</v>
      </c>
    </row>
    <row r="40" spans="2:10" ht="15.75" x14ac:dyDescent="0.25">
      <c r="B40" s="69"/>
      <c r="C40" s="69"/>
      <c r="D40" s="70"/>
      <c r="E40" s="71"/>
      <c r="F40" s="72"/>
      <c r="G40" s="73"/>
      <c r="H40" s="74"/>
      <c r="I40" s="75"/>
      <c r="J40" s="76"/>
    </row>
    <row r="42" spans="2:10" x14ac:dyDescent="0.25">
      <c r="G42" s="141" t="e">
        <f>SUM(G27:G33)</f>
        <v>#DIV/0!</v>
      </c>
    </row>
    <row r="43" spans="2:10" x14ac:dyDescent="0.25">
      <c r="G43" s="141"/>
    </row>
    <row r="44" spans="2:10" x14ac:dyDescent="0.25">
      <c r="G44" s="141"/>
    </row>
  </sheetData>
  <mergeCells count="6">
    <mergeCell ref="C4:E4"/>
    <mergeCell ref="B2:G2"/>
    <mergeCell ref="L2:R2"/>
    <mergeCell ref="T2:W2"/>
    <mergeCell ref="AB2:AE2"/>
    <mergeCell ref="C3:G3"/>
  </mergeCells>
  <pageMargins left="0.51181102362204722" right="0.51181102362204722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D13" sqref="D13"/>
    </sheetView>
  </sheetViews>
  <sheetFormatPr defaultColWidth="11.42578125" defaultRowHeight="15" x14ac:dyDescent="0.25"/>
  <cols>
    <col min="1" max="1" width="5" bestFit="1" customWidth="1"/>
    <col min="2" max="2" width="20.42578125" bestFit="1" customWidth="1"/>
    <col min="3" max="3" width="10.28515625" bestFit="1" customWidth="1"/>
    <col min="4" max="6" width="65.85546875" customWidth="1"/>
  </cols>
  <sheetData>
    <row r="1" spans="1:5" ht="16.5" thickBot="1" x14ac:dyDescent="0.3">
      <c r="A1" s="163" t="s">
        <v>41</v>
      </c>
      <c r="B1" s="164"/>
      <c r="C1" s="164"/>
      <c r="D1" s="164"/>
      <c r="E1" s="165"/>
    </row>
    <row r="2" spans="1:5" ht="16.5" thickBot="1" x14ac:dyDescent="0.3">
      <c r="A2" s="77"/>
      <c r="B2" s="78"/>
      <c r="C2" s="78"/>
      <c r="D2" s="78"/>
      <c r="E2" s="79"/>
    </row>
    <row r="3" spans="1:5" ht="16.5" thickBot="1" x14ac:dyDescent="0.3">
      <c r="A3" s="80" t="s">
        <v>42</v>
      </c>
      <c r="B3" s="81" t="s">
        <v>43</v>
      </c>
      <c r="C3" s="81" t="s">
        <v>9</v>
      </c>
      <c r="D3" s="81" t="s">
        <v>44</v>
      </c>
      <c r="E3" s="82" t="s">
        <v>45</v>
      </c>
    </row>
    <row r="4" spans="1:5" ht="15.75" x14ac:dyDescent="0.25">
      <c r="A4" s="83">
        <v>1</v>
      </c>
      <c r="B4" s="84" t="s">
        <v>46</v>
      </c>
      <c r="C4" s="85">
        <v>5</v>
      </c>
      <c r="D4" s="84" t="s">
        <v>47</v>
      </c>
      <c r="E4" s="86" t="s">
        <v>48</v>
      </c>
    </row>
    <row r="5" spans="1:5" ht="15.75" x14ac:dyDescent="0.25">
      <c r="A5" s="87">
        <v>2</v>
      </c>
      <c r="B5" s="88" t="s">
        <v>49</v>
      </c>
      <c r="C5" s="89">
        <v>3</v>
      </c>
      <c r="D5" s="88" t="s">
        <v>50</v>
      </c>
      <c r="E5" s="90" t="s">
        <v>51</v>
      </c>
    </row>
    <row r="6" spans="1:5" ht="15.75" x14ac:dyDescent="0.25">
      <c r="A6" s="87">
        <v>3</v>
      </c>
      <c r="B6" s="88" t="s">
        <v>52</v>
      </c>
      <c r="C6" s="89">
        <v>3</v>
      </c>
      <c r="D6" s="88" t="s">
        <v>53</v>
      </c>
      <c r="E6" s="90"/>
    </row>
    <row r="7" spans="1:5" ht="15.75" x14ac:dyDescent="0.25">
      <c r="A7" s="87">
        <v>4</v>
      </c>
      <c r="B7" s="88" t="s">
        <v>54</v>
      </c>
      <c r="C7" s="89">
        <v>5</v>
      </c>
      <c r="D7" s="88" t="s">
        <v>55</v>
      </c>
      <c r="E7" s="90" t="s">
        <v>56</v>
      </c>
    </row>
    <row r="8" spans="1:5" ht="15.75" x14ac:dyDescent="0.25">
      <c r="A8" s="87">
        <v>5</v>
      </c>
      <c r="B8" s="88" t="s">
        <v>57</v>
      </c>
      <c r="C8" s="89">
        <v>3</v>
      </c>
      <c r="D8" s="88" t="s">
        <v>58</v>
      </c>
      <c r="E8" s="90" t="s">
        <v>59</v>
      </c>
    </row>
    <row r="9" spans="1:5" ht="15.75" x14ac:dyDescent="0.25">
      <c r="A9" s="87">
        <v>6</v>
      </c>
      <c r="B9" s="88" t="s">
        <v>60</v>
      </c>
      <c r="C9" s="89">
        <v>1</v>
      </c>
      <c r="D9" s="88" t="s">
        <v>61</v>
      </c>
      <c r="E9" s="90"/>
    </row>
    <row r="10" spans="1:5" ht="15.75" x14ac:dyDescent="0.25">
      <c r="A10" s="87">
        <v>7</v>
      </c>
      <c r="B10" s="88" t="s">
        <v>62</v>
      </c>
      <c r="C10" s="89">
        <v>5</v>
      </c>
      <c r="D10" s="88" t="s">
        <v>63</v>
      </c>
      <c r="E10" s="90" t="s">
        <v>64</v>
      </c>
    </row>
    <row r="11" spans="1:5" ht="15.75" x14ac:dyDescent="0.25">
      <c r="A11" s="87">
        <v>8</v>
      </c>
      <c r="B11" s="88" t="s">
        <v>65</v>
      </c>
      <c r="C11" s="89">
        <v>3</v>
      </c>
      <c r="D11" s="88" t="s">
        <v>66</v>
      </c>
      <c r="E11" s="90" t="s">
        <v>67</v>
      </c>
    </row>
    <row r="12" spans="1:5" ht="16.5" thickBot="1" x14ac:dyDescent="0.3">
      <c r="A12" s="91">
        <v>9</v>
      </c>
      <c r="B12" s="92" t="s">
        <v>68</v>
      </c>
      <c r="C12" s="93">
        <v>2</v>
      </c>
      <c r="D12" s="92"/>
      <c r="E12" s="94"/>
    </row>
    <row r="13" spans="1:5" ht="16.5" thickBot="1" x14ac:dyDescent="0.3">
      <c r="A13" s="80"/>
      <c r="B13" s="81" t="s">
        <v>69</v>
      </c>
      <c r="C13" s="95">
        <f>SUM(C4:C12)</f>
        <v>30</v>
      </c>
      <c r="D13" s="81"/>
      <c r="E13" s="82"/>
    </row>
    <row r="14" spans="1:5" ht="15.75" thickBot="1" x14ac:dyDescent="0.3">
      <c r="A14" s="96"/>
      <c r="E14" s="97"/>
    </row>
    <row r="15" spans="1:5" ht="16.5" thickBot="1" x14ac:dyDescent="0.3">
      <c r="A15" s="98"/>
      <c r="B15" s="99" t="s">
        <v>70</v>
      </c>
      <c r="C15" s="100">
        <f>55000/C13</f>
        <v>1833.3333333333333</v>
      </c>
      <c r="D15" s="101"/>
      <c r="E15" s="10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Apresentação</vt:lpstr>
      <vt:lpstr>Planilha Exercício Preenchido</vt:lpstr>
      <vt:lpstr>Planilha Exercício Vazio</vt:lpstr>
      <vt:lpstr>QL Benchmark Fábrica Grande</vt:lpstr>
      <vt:lpstr>'Planilha Exercício Preenchido'!Area_de_impressao</vt:lpstr>
      <vt:lpstr>'Planilha Exercício Vazio'!Area_de_impressao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Navas, Francisco</dc:creator>
  <cp:lastModifiedBy>Colégio Brasileiro de Nutrição Animal CBNA</cp:lastModifiedBy>
  <dcterms:created xsi:type="dcterms:W3CDTF">2018-09-19T11:07:51Z</dcterms:created>
  <dcterms:modified xsi:type="dcterms:W3CDTF">2024-06-25T19:17:52Z</dcterms:modified>
</cp:coreProperties>
</file>